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560" yWindow="560" windowWidth="25040" windowHeight="14920" tabRatio="500"/>
  </bookViews>
  <sheets>
    <sheet name="Heat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D7" i="1"/>
  <c r="B7" i="1"/>
  <c r="C7" i="1"/>
  <c r="B10" i="1"/>
  <c r="E9" i="1"/>
  <c r="D9" i="1"/>
  <c r="B9" i="1"/>
  <c r="C9" i="1"/>
  <c r="D14" i="1"/>
  <c r="C14" i="1"/>
  <c r="B14" i="1"/>
  <c r="D6" i="1"/>
  <c r="E6" i="1"/>
  <c r="C6" i="1"/>
  <c r="B6" i="1"/>
  <c r="I5" i="1"/>
  <c r="G6" i="1"/>
  <c r="I6" i="1"/>
  <c r="C10" i="1"/>
  <c r="D10" i="1"/>
  <c r="E10" i="1"/>
  <c r="D18" i="1"/>
  <c r="B22" i="1"/>
  <c r="E18" i="1"/>
  <c r="G18" i="1"/>
  <c r="H18" i="1"/>
  <c r="I18" i="1"/>
  <c r="D19" i="1"/>
  <c r="E19" i="1"/>
  <c r="G19" i="1"/>
  <c r="I19" i="1"/>
  <c r="D20" i="1"/>
  <c r="E20" i="1"/>
  <c r="G20" i="1"/>
  <c r="I20" i="1"/>
  <c r="D21" i="1"/>
  <c r="E21" i="1"/>
  <c r="G21" i="1"/>
  <c r="I21" i="1"/>
  <c r="J21" i="1"/>
  <c r="E23" i="1"/>
  <c r="E24" i="1"/>
  <c r="E22" i="1"/>
  <c r="B23" i="1"/>
  <c r="F27" i="1"/>
  <c r="I27" i="1"/>
  <c r="J27" i="1"/>
  <c r="K27" i="1"/>
  <c r="L27" i="1"/>
  <c r="O27" i="1"/>
  <c r="P27" i="1"/>
  <c r="Q27" i="1"/>
  <c r="E28" i="1"/>
  <c r="F28" i="1"/>
  <c r="G28" i="1"/>
  <c r="J28" i="1"/>
  <c r="K28" i="1"/>
  <c r="L28" i="1"/>
  <c r="O28" i="1"/>
  <c r="P28" i="1"/>
  <c r="Q28" i="1"/>
  <c r="E29" i="1"/>
  <c r="F29" i="1"/>
  <c r="G29" i="1"/>
  <c r="K29" i="1"/>
  <c r="L29" i="1"/>
  <c r="O29" i="1"/>
  <c r="P29" i="1"/>
  <c r="Q29" i="1"/>
  <c r="F30" i="1"/>
  <c r="G30" i="1"/>
  <c r="F31" i="1"/>
  <c r="I31" i="1"/>
  <c r="J31" i="1"/>
  <c r="K31" i="1"/>
  <c r="L31" i="1"/>
  <c r="O31" i="1"/>
  <c r="P31" i="1"/>
  <c r="Q31" i="1"/>
  <c r="E32" i="1"/>
  <c r="F32" i="1"/>
  <c r="G32" i="1"/>
  <c r="J32" i="1"/>
  <c r="K32" i="1"/>
  <c r="L32" i="1"/>
  <c r="O32" i="1"/>
  <c r="P32" i="1"/>
  <c r="Q32" i="1"/>
  <c r="E33" i="1"/>
  <c r="F33" i="1"/>
  <c r="G33" i="1"/>
  <c r="K33" i="1"/>
  <c r="L33" i="1"/>
  <c r="O33" i="1"/>
  <c r="P33" i="1"/>
  <c r="Q33" i="1"/>
  <c r="F34" i="1"/>
  <c r="G34" i="1"/>
  <c r="F35" i="1"/>
  <c r="I35" i="1"/>
  <c r="J35" i="1"/>
  <c r="K35" i="1"/>
  <c r="L35" i="1"/>
  <c r="N35" i="1"/>
  <c r="O35" i="1"/>
  <c r="P35" i="1"/>
  <c r="Q35" i="1"/>
  <c r="E36" i="1"/>
  <c r="F36" i="1"/>
  <c r="G36" i="1"/>
  <c r="J36" i="1"/>
  <c r="K36" i="1"/>
  <c r="L36" i="1"/>
  <c r="N36" i="1"/>
  <c r="O36" i="1"/>
  <c r="P36" i="1"/>
  <c r="Q36" i="1"/>
  <c r="E37" i="1"/>
  <c r="F37" i="1"/>
  <c r="G37" i="1"/>
  <c r="I37" i="1"/>
  <c r="J37" i="1"/>
  <c r="K37" i="1"/>
  <c r="L37" i="1"/>
  <c r="N37" i="1"/>
  <c r="O37" i="1"/>
  <c r="P37" i="1"/>
  <c r="Q37" i="1"/>
  <c r="F38" i="1"/>
  <c r="G38" i="1"/>
  <c r="N38" i="1"/>
  <c r="O38" i="1"/>
  <c r="P38" i="1"/>
  <c r="Q38" i="1"/>
  <c r="D39" i="1"/>
  <c r="E39" i="1"/>
  <c r="F39" i="1"/>
  <c r="G39" i="1"/>
  <c r="F40" i="1"/>
  <c r="K40" i="1"/>
  <c r="L40" i="1"/>
  <c r="P40" i="1"/>
  <c r="Q40" i="1"/>
  <c r="F44" i="1"/>
  <c r="AA40" i="1"/>
  <c r="F41" i="1"/>
  <c r="G41" i="1"/>
  <c r="K41" i="1"/>
  <c r="L41" i="1"/>
  <c r="P41" i="1"/>
  <c r="Q41" i="1"/>
  <c r="F42" i="1"/>
  <c r="G42" i="1"/>
  <c r="K42" i="1"/>
  <c r="L42" i="1"/>
  <c r="P42" i="1"/>
  <c r="Q42" i="1"/>
  <c r="F43" i="1"/>
  <c r="G43" i="1"/>
  <c r="P43" i="1"/>
  <c r="Q43" i="1"/>
  <c r="AA43" i="1"/>
  <c r="G44" i="1"/>
  <c r="AC43" i="1"/>
  <c r="AC44" i="1"/>
  <c r="AB43" i="1"/>
  <c r="U49" i="1"/>
  <c r="B49" i="1"/>
  <c r="C49" i="1"/>
  <c r="D49" i="1"/>
  <c r="F49" i="1"/>
  <c r="G49" i="1"/>
  <c r="H49" i="1"/>
  <c r="J49" i="1"/>
  <c r="K49" i="1"/>
  <c r="L49" i="1"/>
  <c r="M49" i="1"/>
  <c r="N49" i="1"/>
  <c r="A49" i="1"/>
  <c r="E49" i="1"/>
  <c r="I49" i="1"/>
  <c r="O49" i="1"/>
  <c r="P49" i="1"/>
  <c r="Q49" i="1"/>
  <c r="R49" i="1"/>
  <c r="S49" i="1"/>
  <c r="X49" i="1"/>
  <c r="Y49" i="1"/>
  <c r="AA49" i="1"/>
  <c r="U50" i="1"/>
  <c r="B50" i="1"/>
  <c r="C50" i="1"/>
  <c r="D50" i="1"/>
  <c r="F50" i="1"/>
  <c r="G50" i="1"/>
  <c r="H50" i="1"/>
  <c r="J50" i="1"/>
  <c r="K50" i="1"/>
  <c r="L50" i="1"/>
  <c r="M50" i="1"/>
  <c r="N50" i="1"/>
  <c r="A50" i="1"/>
  <c r="E50" i="1"/>
  <c r="I50" i="1"/>
  <c r="O50" i="1"/>
  <c r="P50" i="1"/>
  <c r="Q50" i="1"/>
  <c r="R50" i="1"/>
  <c r="S50" i="1"/>
  <c r="V50" i="1"/>
  <c r="X50" i="1"/>
  <c r="Y50" i="1"/>
  <c r="AA50" i="1"/>
  <c r="U51" i="1"/>
  <c r="B51" i="1"/>
  <c r="C51" i="1"/>
  <c r="D51" i="1"/>
  <c r="F51" i="1"/>
  <c r="G51" i="1"/>
  <c r="H51" i="1"/>
  <c r="J51" i="1"/>
  <c r="K51" i="1"/>
  <c r="L51" i="1"/>
  <c r="M51" i="1"/>
  <c r="N51" i="1"/>
  <c r="A51" i="1"/>
  <c r="E51" i="1"/>
  <c r="I51" i="1"/>
  <c r="O51" i="1"/>
  <c r="P51" i="1"/>
  <c r="Q51" i="1"/>
  <c r="R51" i="1"/>
  <c r="S51" i="1"/>
  <c r="V51" i="1"/>
  <c r="X51" i="1"/>
  <c r="Y51" i="1"/>
  <c r="U52" i="1"/>
  <c r="B52" i="1"/>
  <c r="C52" i="1"/>
  <c r="D52" i="1"/>
  <c r="F52" i="1"/>
  <c r="G52" i="1"/>
  <c r="H52" i="1"/>
  <c r="J52" i="1"/>
  <c r="K52" i="1"/>
  <c r="L52" i="1"/>
  <c r="M52" i="1"/>
  <c r="N52" i="1"/>
  <c r="A52" i="1"/>
  <c r="E52" i="1"/>
  <c r="I52" i="1"/>
  <c r="O52" i="1"/>
  <c r="P52" i="1"/>
  <c r="Q52" i="1"/>
  <c r="R52" i="1"/>
  <c r="S52" i="1"/>
  <c r="V52" i="1"/>
  <c r="X52" i="1"/>
  <c r="Y52" i="1"/>
  <c r="AC52" i="1"/>
  <c r="U53" i="1"/>
  <c r="B53" i="1"/>
  <c r="C53" i="1"/>
  <c r="D53" i="1"/>
  <c r="F53" i="1"/>
  <c r="G53" i="1"/>
  <c r="H53" i="1"/>
  <c r="J53" i="1"/>
  <c r="K53" i="1"/>
  <c r="L53" i="1"/>
  <c r="M53" i="1"/>
  <c r="N53" i="1"/>
  <c r="A53" i="1"/>
  <c r="E53" i="1"/>
  <c r="I53" i="1"/>
  <c r="O53" i="1"/>
  <c r="P53" i="1"/>
  <c r="Q53" i="1"/>
  <c r="R53" i="1"/>
  <c r="S53" i="1"/>
  <c r="V53" i="1"/>
  <c r="X53" i="1"/>
  <c r="Y53" i="1"/>
  <c r="U54" i="1"/>
  <c r="B54" i="1"/>
  <c r="C54" i="1"/>
  <c r="D54" i="1"/>
  <c r="F54" i="1"/>
  <c r="G54" i="1"/>
  <c r="H54" i="1"/>
  <c r="J54" i="1"/>
  <c r="K54" i="1"/>
  <c r="L54" i="1"/>
  <c r="M54" i="1"/>
  <c r="N54" i="1"/>
  <c r="A54" i="1"/>
  <c r="E54" i="1"/>
  <c r="I54" i="1"/>
  <c r="O54" i="1"/>
  <c r="P54" i="1"/>
  <c r="Q54" i="1"/>
  <c r="R54" i="1"/>
  <c r="S54" i="1"/>
  <c r="V54" i="1"/>
  <c r="X54" i="1"/>
  <c r="Y54" i="1"/>
  <c r="AA54" i="1"/>
  <c r="U55" i="1"/>
  <c r="B55" i="1"/>
  <c r="C55" i="1"/>
  <c r="D55" i="1"/>
  <c r="F55" i="1"/>
  <c r="G55" i="1"/>
  <c r="H55" i="1"/>
  <c r="J55" i="1"/>
  <c r="K55" i="1"/>
  <c r="L55" i="1"/>
  <c r="M55" i="1"/>
  <c r="N55" i="1"/>
  <c r="A55" i="1"/>
  <c r="E55" i="1"/>
  <c r="I55" i="1"/>
  <c r="O55" i="1"/>
  <c r="P55" i="1"/>
  <c r="Q55" i="1"/>
  <c r="R55" i="1"/>
  <c r="S55" i="1"/>
  <c r="V55" i="1"/>
  <c r="X55" i="1"/>
  <c r="Y55" i="1"/>
  <c r="U56" i="1"/>
  <c r="B56" i="1"/>
  <c r="C56" i="1"/>
  <c r="D56" i="1"/>
  <c r="F56" i="1"/>
  <c r="G56" i="1"/>
  <c r="H56" i="1"/>
  <c r="J56" i="1"/>
  <c r="K56" i="1"/>
  <c r="L56" i="1"/>
  <c r="M56" i="1"/>
  <c r="N56" i="1"/>
  <c r="A56" i="1"/>
  <c r="E56" i="1"/>
  <c r="I56" i="1"/>
  <c r="O56" i="1"/>
  <c r="P56" i="1"/>
  <c r="Q56" i="1"/>
  <c r="R56" i="1"/>
  <c r="S56" i="1"/>
  <c r="V56" i="1"/>
  <c r="X56" i="1"/>
  <c r="Y56" i="1"/>
  <c r="AA56" i="1"/>
  <c r="U57" i="1"/>
  <c r="B57" i="1"/>
  <c r="C57" i="1"/>
  <c r="D57" i="1"/>
  <c r="F57" i="1"/>
  <c r="G57" i="1"/>
  <c r="H57" i="1"/>
  <c r="J57" i="1"/>
  <c r="K57" i="1"/>
  <c r="L57" i="1"/>
  <c r="M57" i="1"/>
  <c r="N57" i="1"/>
  <c r="A57" i="1"/>
  <c r="E57" i="1"/>
  <c r="I57" i="1"/>
  <c r="O57" i="1"/>
  <c r="P57" i="1"/>
  <c r="Q57" i="1"/>
  <c r="R57" i="1"/>
  <c r="S57" i="1"/>
  <c r="V57" i="1"/>
  <c r="X57" i="1"/>
  <c r="Y57" i="1"/>
  <c r="U58" i="1"/>
  <c r="B58" i="1"/>
  <c r="C58" i="1"/>
  <c r="D58" i="1"/>
  <c r="F58" i="1"/>
  <c r="G58" i="1"/>
  <c r="H58" i="1"/>
  <c r="J58" i="1"/>
  <c r="K58" i="1"/>
  <c r="L58" i="1"/>
  <c r="M58" i="1"/>
  <c r="N58" i="1"/>
  <c r="A58" i="1"/>
  <c r="E58" i="1"/>
  <c r="I58" i="1"/>
  <c r="O58" i="1"/>
  <c r="P58" i="1"/>
  <c r="Q58" i="1"/>
  <c r="R58" i="1"/>
  <c r="S58" i="1"/>
  <c r="V58" i="1"/>
  <c r="X58" i="1"/>
  <c r="Y58" i="1"/>
  <c r="AA58" i="1"/>
  <c r="U59" i="1"/>
  <c r="B59" i="1"/>
  <c r="C59" i="1"/>
  <c r="D59" i="1"/>
  <c r="F59" i="1"/>
  <c r="G59" i="1"/>
  <c r="H59" i="1"/>
  <c r="J59" i="1"/>
  <c r="K59" i="1"/>
  <c r="L59" i="1"/>
  <c r="M59" i="1"/>
  <c r="N59" i="1"/>
  <c r="A59" i="1"/>
  <c r="E59" i="1"/>
  <c r="I59" i="1"/>
  <c r="O59" i="1"/>
  <c r="P59" i="1"/>
  <c r="Q59" i="1"/>
  <c r="R59" i="1"/>
  <c r="S59" i="1"/>
  <c r="V59" i="1"/>
  <c r="X59" i="1"/>
  <c r="Y59" i="1"/>
  <c r="U60" i="1"/>
  <c r="B60" i="1"/>
  <c r="C60" i="1"/>
  <c r="D60" i="1"/>
  <c r="F60" i="1"/>
  <c r="G60" i="1"/>
  <c r="H60" i="1"/>
  <c r="J60" i="1"/>
  <c r="K60" i="1"/>
  <c r="L60" i="1"/>
  <c r="M60" i="1"/>
  <c r="N60" i="1"/>
  <c r="A60" i="1"/>
  <c r="E60" i="1"/>
  <c r="I60" i="1"/>
  <c r="O60" i="1"/>
  <c r="P60" i="1"/>
  <c r="Q60" i="1"/>
  <c r="R60" i="1"/>
  <c r="S60" i="1"/>
  <c r="V60" i="1"/>
  <c r="X60" i="1"/>
  <c r="Y60" i="1"/>
  <c r="U61" i="1"/>
  <c r="B61" i="1"/>
  <c r="C61" i="1"/>
  <c r="D61" i="1"/>
  <c r="F61" i="1"/>
  <c r="G61" i="1"/>
  <c r="H61" i="1"/>
  <c r="J61" i="1"/>
  <c r="K61" i="1"/>
  <c r="L61" i="1"/>
  <c r="M61" i="1"/>
  <c r="N61" i="1"/>
  <c r="A61" i="1"/>
  <c r="E61" i="1"/>
  <c r="I61" i="1"/>
  <c r="O61" i="1"/>
  <c r="P61" i="1"/>
  <c r="Q61" i="1"/>
  <c r="R61" i="1"/>
  <c r="S61" i="1"/>
  <c r="V61" i="1"/>
  <c r="X61" i="1"/>
  <c r="Y61" i="1"/>
  <c r="U62" i="1"/>
  <c r="B62" i="1"/>
  <c r="C62" i="1"/>
  <c r="D62" i="1"/>
  <c r="F62" i="1"/>
  <c r="G62" i="1"/>
  <c r="H62" i="1"/>
  <c r="J62" i="1"/>
  <c r="K62" i="1"/>
  <c r="L62" i="1"/>
  <c r="M62" i="1"/>
  <c r="N62" i="1"/>
  <c r="A62" i="1"/>
  <c r="E62" i="1"/>
  <c r="I62" i="1"/>
  <c r="O62" i="1"/>
  <c r="P62" i="1"/>
  <c r="Q62" i="1"/>
  <c r="R62" i="1"/>
  <c r="S62" i="1"/>
  <c r="V62" i="1"/>
  <c r="X62" i="1"/>
  <c r="Y62" i="1"/>
  <c r="U63" i="1"/>
  <c r="B63" i="1"/>
  <c r="C63" i="1"/>
  <c r="D63" i="1"/>
  <c r="F63" i="1"/>
  <c r="G63" i="1"/>
  <c r="H63" i="1"/>
  <c r="J63" i="1"/>
  <c r="K63" i="1"/>
  <c r="L63" i="1"/>
  <c r="M63" i="1"/>
  <c r="N63" i="1"/>
  <c r="A63" i="1"/>
  <c r="E63" i="1"/>
  <c r="I63" i="1"/>
  <c r="O63" i="1"/>
  <c r="P63" i="1"/>
  <c r="Q63" i="1"/>
  <c r="R63" i="1"/>
  <c r="S63" i="1"/>
  <c r="V63" i="1"/>
  <c r="X63" i="1"/>
  <c r="Y63" i="1"/>
  <c r="U64" i="1"/>
  <c r="B64" i="1"/>
  <c r="C64" i="1"/>
  <c r="D64" i="1"/>
  <c r="F64" i="1"/>
  <c r="G64" i="1"/>
  <c r="H64" i="1"/>
  <c r="J64" i="1"/>
  <c r="K64" i="1"/>
  <c r="L64" i="1"/>
  <c r="M64" i="1"/>
  <c r="N64" i="1"/>
  <c r="A64" i="1"/>
  <c r="E64" i="1"/>
  <c r="I64" i="1"/>
  <c r="O64" i="1"/>
  <c r="P64" i="1"/>
  <c r="Q64" i="1"/>
  <c r="R64" i="1"/>
  <c r="S64" i="1"/>
  <c r="V64" i="1"/>
  <c r="X64" i="1"/>
  <c r="Y64" i="1"/>
  <c r="U65" i="1"/>
  <c r="B65" i="1"/>
  <c r="C65" i="1"/>
  <c r="D65" i="1"/>
  <c r="F65" i="1"/>
  <c r="G65" i="1"/>
  <c r="H65" i="1"/>
  <c r="J65" i="1"/>
  <c r="K65" i="1"/>
  <c r="L65" i="1"/>
  <c r="M65" i="1"/>
  <c r="N65" i="1"/>
  <c r="A65" i="1"/>
  <c r="E65" i="1"/>
  <c r="I65" i="1"/>
  <c r="O65" i="1"/>
  <c r="P65" i="1"/>
  <c r="Q65" i="1"/>
  <c r="R65" i="1"/>
  <c r="S65" i="1"/>
  <c r="V65" i="1"/>
  <c r="X65" i="1"/>
  <c r="Y65" i="1"/>
  <c r="U66" i="1"/>
  <c r="B66" i="1"/>
  <c r="C66" i="1"/>
  <c r="D66" i="1"/>
  <c r="F66" i="1"/>
  <c r="G66" i="1"/>
  <c r="H66" i="1"/>
  <c r="J66" i="1"/>
  <c r="K66" i="1"/>
  <c r="L66" i="1"/>
  <c r="M66" i="1"/>
  <c r="N66" i="1"/>
  <c r="A66" i="1"/>
  <c r="E66" i="1"/>
  <c r="I66" i="1"/>
  <c r="O66" i="1"/>
  <c r="P66" i="1"/>
  <c r="Q66" i="1"/>
  <c r="R66" i="1"/>
  <c r="S66" i="1"/>
  <c r="V66" i="1"/>
  <c r="X66" i="1"/>
  <c r="Y66" i="1"/>
  <c r="U67" i="1"/>
  <c r="B67" i="1"/>
  <c r="C67" i="1"/>
  <c r="D67" i="1"/>
  <c r="F67" i="1"/>
  <c r="G67" i="1"/>
  <c r="H67" i="1"/>
  <c r="J67" i="1"/>
  <c r="K67" i="1"/>
  <c r="L67" i="1"/>
  <c r="M67" i="1"/>
  <c r="N67" i="1"/>
  <c r="A67" i="1"/>
  <c r="E67" i="1"/>
  <c r="I67" i="1"/>
  <c r="O67" i="1"/>
  <c r="P67" i="1"/>
  <c r="Q67" i="1"/>
  <c r="R67" i="1"/>
  <c r="S67" i="1"/>
  <c r="V67" i="1"/>
  <c r="X67" i="1"/>
  <c r="Y67" i="1"/>
  <c r="U68" i="1"/>
  <c r="B68" i="1"/>
  <c r="C68" i="1"/>
  <c r="D68" i="1"/>
  <c r="F68" i="1"/>
  <c r="G68" i="1"/>
  <c r="H68" i="1"/>
  <c r="J68" i="1"/>
  <c r="K68" i="1"/>
  <c r="L68" i="1"/>
  <c r="M68" i="1"/>
  <c r="N68" i="1"/>
  <c r="A68" i="1"/>
  <c r="E68" i="1"/>
  <c r="I68" i="1"/>
  <c r="O68" i="1"/>
  <c r="P68" i="1"/>
  <c r="Q68" i="1"/>
  <c r="R68" i="1"/>
  <c r="S68" i="1"/>
  <c r="V68" i="1"/>
  <c r="X68" i="1"/>
  <c r="Y68" i="1"/>
  <c r="U69" i="1"/>
  <c r="B69" i="1"/>
  <c r="C69" i="1"/>
  <c r="D69" i="1"/>
  <c r="F69" i="1"/>
  <c r="G69" i="1"/>
  <c r="H69" i="1"/>
  <c r="J69" i="1"/>
  <c r="K69" i="1"/>
  <c r="L69" i="1"/>
  <c r="M69" i="1"/>
  <c r="N69" i="1"/>
  <c r="A69" i="1"/>
  <c r="E69" i="1"/>
  <c r="I69" i="1"/>
  <c r="O69" i="1"/>
  <c r="P69" i="1"/>
  <c r="Q69" i="1"/>
  <c r="R69" i="1"/>
  <c r="S69" i="1"/>
  <c r="V69" i="1"/>
  <c r="X69" i="1"/>
  <c r="Y69" i="1"/>
  <c r="U70" i="1"/>
  <c r="B70" i="1"/>
  <c r="C70" i="1"/>
  <c r="D70" i="1"/>
  <c r="F70" i="1"/>
  <c r="G70" i="1"/>
  <c r="H70" i="1"/>
  <c r="J70" i="1"/>
  <c r="K70" i="1"/>
  <c r="L70" i="1"/>
  <c r="M70" i="1"/>
  <c r="N70" i="1"/>
  <c r="A70" i="1"/>
  <c r="E70" i="1"/>
  <c r="I70" i="1"/>
  <c r="O70" i="1"/>
  <c r="P70" i="1"/>
  <c r="Q70" i="1"/>
  <c r="R70" i="1"/>
  <c r="S70" i="1"/>
  <c r="V70" i="1"/>
  <c r="X70" i="1"/>
  <c r="Y70" i="1"/>
  <c r="U71" i="1"/>
  <c r="B71" i="1"/>
  <c r="C71" i="1"/>
  <c r="D71" i="1"/>
  <c r="F71" i="1"/>
  <c r="G71" i="1"/>
  <c r="H71" i="1"/>
  <c r="J71" i="1"/>
  <c r="K71" i="1"/>
  <c r="L71" i="1"/>
  <c r="M71" i="1"/>
  <c r="N71" i="1"/>
  <c r="A71" i="1"/>
  <c r="E71" i="1"/>
  <c r="I71" i="1"/>
  <c r="O71" i="1"/>
  <c r="P71" i="1"/>
  <c r="Q71" i="1"/>
  <c r="R71" i="1"/>
  <c r="S71" i="1"/>
  <c r="V71" i="1"/>
  <c r="X71" i="1"/>
  <c r="Y71" i="1"/>
  <c r="U72" i="1"/>
  <c r="B72" i="1"/>
  <c r="C72" i="1"/>
  <c r="D72" i="1"/>
  <c r="F72" i="1"/>
  <c r="G72" i="1"/>
  <c r="H72" i="1"/>
  <c r="J72" i="1"/>
  <c r="K72" i="1"/>
  <c r="L72" i="1"/>
  <c r="M72" i="1"/>
  <c r="N72" i="1"/>
  <c r="A72" i="1"/>
  <c r="E72" i="1"/>
  <c r="I72" i="1"/>
  <c r="O72" i="1"/>
  <c r="P72" i="1"/>
  <c r="Q72" i="1"/>
  <c r="R72" i="1"/>
  <c r="S72" i="1"/>
  <c r="V72" i="1"/>
  <c r="X72" i="1"/>
  <c r="Y72" i="1"/>
  <c r="U73" i="1"/>
  <c r="B73" i="1"/>
  <c r="C73" i="1"/>
  <c r="D73" i="1"/>
  <c r="F73" i="1"/>
  <c r="G73" i="1"/>
  <c r="H73" i="1"/>
  <c r="J73" i="1"/>
  <c r="K73" i="1"/>
  <c r="L73" i="1"/>
  <c r="M73" i="1"/>
  <c r="N73" i="1"/>
  <c r="A73" i="1"/>
  <c r="E73" i="1"/>
  <c r="I73" i="1"/>
  <c r="O73" i="1"/>
  <c r="P73" i="1"/>
  <c r="Q73" i="1"/>
  <c r="R73" i="1"/>
  <c r="S73" i="1"/>
  <c r="V73" i="1"/>
  <c r="X73" i="1"/>
  <c r="Y73" i="1"/>
  <c r="U74" i="1"/>
  <c r="B74" i="1"/>
  <c r="C74" i="1"/>
  <c r="D74" i="1"/>
  <c r="F74" i="1"/>
  <c r="G74" i="1"/>
  <c r="H74" i="1"/>
  <c r="J74" i="1"/>
  <c r="K74" i="1"/>
  <c r="L74" i="1"/>
  <c r="M74" i="1"/>
  <c r="N74" i="1"/>
  <c r="A74" i="1"/>
  <c r="E74" i="1"/>
  <c r="I74" i="1"/>
  <c r="O74" i="1"/>
  <c r="P74" i="1"/>
  <c r="Q74" i="1"/>
  <c r="R74" i="1"/>
  <c r="S74" i="1"/>
  <c r="V74" i="1"/>
  <c r="X74" i="1"/>
  <c r="Y74" i="1"/>
  <c r="U75" i="1"/>
  <c r="B75" i="1"/>
  <c r="C75" i="1"/>
  <c r="D75" i="1"/>
  <c r="F75" i="1"/>
  <c r="G75" i="1"/>
  <c r="H75" i="1"/>
  <c r="J75" i="1"/>
  <c r="K75" i="1"/>
  <c r="L75" i="1"/>
  <c r="M75" i="1"/>
  <c r="N75" i="1"/>
  <c r="A75" i="1"/>
  <c r="E75" i="1"/>
  <c r="I75" i="1"/>
  <c r="O75" i="1"/>
  <c r="P75" i="1"/>
  <c r="Q75" i="1"/>
  <c r="R75" i="1"/>
  <c r="S75" i="1"/>
  <c r="V75" i="1"/>
  <c r="X75" i="1"/>
  <c r="Y75" i="1"/>
  <c r="U76" i="1"/>
  <c r="B76" i="1"/>
  <c r="C76" i="1"/>
  <c r="D76" i="1"/>
  <c r="F76" i="1"/>
  <c r="G76" i="1"/>
  <c r="H76" i="1"/>
  <c r="J76" i="1"/>
  <c r="K76" i="1"/>
  <c r="L76" i="1"/>
  <c r="M76" i="1"/>
  <c r="N76" i="1"/>
  <c r="A76" i="1"/>
  <c r="E76" i="1"/>
  <c r="I76" i="1"/>
  <c r="O76" i="1"/>
  <c r="P76" i="1"/>
  <c r="Q76" i="1"/>
  <c r="R76" i="1"/>
  <c r="S76" i="1"/>
  <c r="V76" i="1"/>
  <c r="X76" i="1"/>
  <c r="Y76" i="1"/>
  <c r="U77" i="1"/>
  <c r="B77" i="1"/>
  <c r="C77" i="1"/>
  <c r="D77" i="1"/>
  <c r="F77" i="1"/>
  <c r="G77" i="1"/>
  <c r="H77" i="1"/>
  <c r="J77" i="1"/>
  <c r="K77" i="1"/>
  <c r="L77" i="1"/>
  <c r="M77" i="1"/>
  <c r="N77" i="1"/>
  <c r="A77" i="1"/>
  <c r="E77" i="1"/>
  <c r="I77" i="1"/>
  <c r="O77" i="1"/>
  <c r="P77" i="1"/>
  <c r="Q77" i="1"/>
  <c r="R77" i="1"/>
  <c r="S77" i="1"/>
  <c r="V77" i="1"/>
  <c r="X77" i="1"/>
  <c r="Y77" i="1"/>
  <c r="U78" i="1"/>
  <c r="B78" i="1"/>
  <c r="C78" i="1"/>
  <c r="D78" i="1"/>
  <c r="F78" i="1"/>
  <c r="G78" i="1"/>
  <c r="H78" i="1"/>
  <c r="J78" i="1"/>
  <c r="K78" i="1"/>
  <c r="L78" i="1"/>
  <c r="M78" i="1"/>
  <c r="N78" i="1"/>
  <c r="A78" i="1"/>
  <c r="E78" i="1"/>
  <c r="I78" i="1"/>
  <c r="O78" i="1"/>
  <c r="P78" i="1"/>
  <c r="Q78" i="1"/>
  <c r="R78" i="1"/>
  <c r="S78" i="1"/>
  <c r="V78" i="1"/>
  <c r="X78" i="1"/>
  <c r="Y78" i="1"/>
  <c r="U79" i="1"/>
  <c r="B79" i="1"/>
  <c r="C79" i="1"/>
  <c r="D79" i="1"/>
  <c r="F79" i="1"/>
  <c r="G79" i="1"/>
  <c r="H79" i="1"/>
  <c r="J79" i="1"/>
  <c r="K79" i="1"/>
  <c r="L79" i="1"/>
  <c r="M79" i="1"/>
  <c r="N79" i="1"/>
  <c r="A79" i="1"/>
  <c r="E79" i="1"/>
  <c r="I79" i="1"/>
  <c r="O79" i="1"/>
  <c r="P79" i="1"/>
  <c r="Q79" i="1"/>
  <c r="R79" i="1"/>
  <c r="S79" i="1"/>
  <c r="V79" i="1"/>
  <c r="X79" i="1"/>
  <c r="Y79" i="1"/>
  <c r="U80" i="1"/>
  <c r="B80" i="1"/>
  <c r="C80" i="1"/>
  <c r="D80" i="1"/>
  <c r="F80" i="1"/>
  <c r="G80" i="1"/>
  <c r="H80" i="1"/>
  <c r="J80" i="1"/>
  <c r="K80" i="1"/>
  <c r="L80" i="1"/>
  <c r="M80" i="1"/>
  <c r="N80" i="1"/>
  <c r="A80" i="1"/>
  <c r="E80" i="1"/>
  <c r="I80" i="1"/>
  <c r="O80" i="1"/>
  <c r="P80" i="1"/>
  <c r="Q80" i="1"/>
  <c r="R80" i="1"/>
  <c r="S80" i="1"/>
  <c r="V80" i="1"/>
  <c r="X80" i="1"/>
  <c r="Y80" i="1"/>
  <c r="U81" i="1"/>
  <c r="B81" i="1"/>
  <c r="C81" i="1"/>
  <c r="D81" i="1"/>
  <c r="F81" i="1"/>
  <c r="G81" i="1"/>
  <c r="H81" i="1"/>
  <c r="J81" i="1"/>
  <c r="K81" i="1"/>
  <c r="L81" i="1"/>
  <c r="M81" i="1"/>
  <c r="N81" i="1"/>
  <c r="A81" i="1"/>
  <c r="E81" i="1"/>
  <c r="I81" i="1"/>
  <c r="O81" i="1"/>
  <c r="P81" i="1"/>
  <c r="Q81" i="1"/>
  <c r="R81" i="1"/>
  <c r="S81" i="1"/>
  <c r="V81" i="1"/>
  <c r="X81" i="1"/>
  <c r="Y81" i="1"/>
  <c r="U82" i="1"/>
  <c r="B82" i="1"/>
  <c r="C82" i="1"/>
  <c r="D82" i="1"/>
  <c r="F82" i="1"/>
  <c r="G82" i="1"/>
  <c r="H82" i="1"/>
  <c r="J82" i="1"/>
  <c r="K82" i="1"/>
  <c r="L82" i="1"/>
  <c r="M82" i="1"/>
  <c r="N82" i="1"/>
  <c r="A82" i="1"/>
  <c r="E82" i="1"/>
  <c r="I82" i="1"/>
  <c r="O82" i="1"/>
  <c r="P82" i="1"/>
  <c r="Q82" i="1"/>
  <c r="R82" i="1"/>
  <c r="S82" i="1"/>
  <c r="V82" i="1"/>
  <c r="X82" i="1"/>
  <c r="Y82" i="1"/>
  <c r="U83" i="1"/>
  <c r="B83" i="1"/>
  <c r="C83" i="1"/>
  <c r="D83" i="1"/>
  <c r="F83" i="1"/>
  <c r="G83" i="1"/>
  <c r="H83" i="1"/>
  <c r="J83" i="1"/>
  <c r="K83" i="1"/>
  <c r="L83" i="1"/>
  <c r="M83" i="1"/>
  <c r="N83" i="1"/>
  <c r="A83" i="1"/>
  <c r="E83" i="1"/>
  <c r="I83" i="1"/>
  <c r="O83" i="1"/>
  <c r="P83" i="1"/>
  <c r="Q83" i="1"/>
  <c r="R83" i="1"/>
  <c r="S83" i="1"/>
  <c r="V83" i="1"/>
  <c r="X83" i="1"/>
  <c r="Y83" i="1"/>
  <c r="U84" i="1"/>
  <c r="B84" i="1"/>
  <c r="C84" i="1"/>
  <c r="D84" i="1"/>
  <c r="F84" i="1"/>
  <c r="G84" i="1"/>
  <c r="H84" i="1"/>
  <c r="J84" i="1"/>
  <c r="K84" i="1"/>
  <c r="L84" i="1"/>
  <c r="M84" i="1"/>
  <c r="N84" i="1"/>
  <c r="A84" i="1"/>
  <c r="E84" i="1"/>
  <c r="I84" i="1"/>
  <c r="O84" i="1"/>
  <c r="P84" i="1"/>
  <c r="Q84" i="1"/>
  <c r="R84" i="1"/>
  <c r="S84" i="1"/>
  <c r="V84" i="1"/>
  <c r="X84" i="1"/>
  <c r="Y84" i="1"/>
  <c r="U85" i="1"/>
  <c r="B85" i="1"/>
  <c r="C85" i="1"/>
  <c r="D85" i="1"/>
  <c r="F85" i="1"/>
  <c r="G85" i="1"/>
  <c r="H85" i="1"/>
  <c r="J85" i="1"/>
  <c r="K85" i="1"/>
  <c r="L85" i="1"/>
  <c r="M85" i="1"/>
  <c r="N85" i="1"/>
  <c r="A85" i="1"/>
  <c r="E85" i="1"/>
  <c r="I85" i="1"/>
  <c r="O85" i="1"/>
  <c r="P85" i="1"/>
  <c r="Q85" i="1"/>
  <c r="R85" i="1"/>
  <c r="S85" i="1"/>
  <c r="V85" i="1"/>
  <c r="X85" i="1"/>
  <c r="Y85" i="1"/>
  <c r="U86" i="1"/>
  <c r="B86" i="1"/>
  <c r="C86" i="1"/>
  <c r="D86" i="1"/>
  <c r="F86" i="1"/>
  <c r="G86" i="1"/>
  <c r="H86" i="1"/>
  <c r="J86" i="1"/>
  <c r="K86" i="1"/>
  <c r="L86" i="1"/>
  <c r="M86" i="1"/>
  <c r="N86" i="1"/>
  <c r="A86" i="1"/>
  <c r="E86" i="1"/>
  <c r="I86" i="1"/>
  <c r="O86" i="1"/>
  <c r="P86" i="1"/>
  <c r="Q86" i="1"/>
  <c r="R86" i="1"/>
  <c r="S86" i="1"/>
  <c r="V86" i="1"/>
  <c r="X86" i="1"/>
  <c r="Y86" i="1"/>
  <c r="U87" i="1"/>
  <c r="B87" i="1"/>
  <c r="C87" i="1"/>
  <c r="D87" i="1"/>
  <c r="F87" i="1"/>
  <c r="G87" i="1"/>
  <c r="H87" i="1"/>
  <c r="J87" i="1"/>
  <c r="K87" i="1"/>
  <c r="L87" i="1"/>
  <c r="M87" i="1"/>
  <c r="N87" i="1"/>
  <c r="A87" i="1"/>
  <c r="E87" i="1"/>
  <c r="I87" i="1"/>
  <c r="O87" i="1"/>
  <c r="P87" i="1"/>
  <c r="Q87" i="1"/>
  <c r="R87" i="1"/>
  <c r="S87" i="1"/>
  <c r="V87" i="1"/>
  <c r="X87" i="1"/>
  <c r="Y87" i="1"/>
  <c r="U88" i="1"/>
  <c r="B88" i="1"/>
  <c r="C88" i="1"/>
  <c r="D88" i="1"/>
  <c r="F88" i="1"/>
  <c r="G88" i="1"/>
  <c r="H88" i="1"/>
  <c r="J88" i="1"/>
  <c r="K88" i="1"/>
  <c r="L88" i="1"/>
  <c r="M88" i="1"/>
  <c r="N88" i="1"/>
  <c r="A88" i="1"/>
  <c r="E88" i="1"/>
  <c r="I88" i="1"/>
  <c r="O88" i="1"/>
  <c r="P88" i="1"/>
  <c r="Q88" i="1"/>
  <c r="R88" i="1"/>
  <c r="S88" i="1"/>
  <c r="V88" i="1"/>
  <c r="X88" i="1"/>
  <c r="Y88" i="1"/>
  <c r="U89" i="1"/>
  <c r="B89" i="1"/>
  <c r="C89" i="1"/>
  <c r="D89" i="1"/>
  <c r="F89" i="1"/>
  <c r="G89" i="1"/>
  <c r="H89" i="1"/>
  <c r="J89" i="1"/>
  <c r="K89" i="1"/>
  <c r="L89" i="1"/>
  <c r="M89" i="1"/>
  <c r="N89" i="1"/>
  <c r="A89" i="1"/>
  <c r="E89" i="1"/>
  <c r="I89" i="1"/>
  <c r="O89" i="1"/>
  <c r="P89" i="1"/>
  <c r="Q89" i="1"/>
  <c r="R89" i="1"/>
  <c r="S89" i="1"/>
  <c r="V89" i="1"/>
  <c r="X89" i="1"/>
  <c r="Y89" i="1"/>
  <c r="U90" i="1"/>
  <c r="B90" i="1"/>
  <c r="C90" i="1"/>
  <c r="D90" i="1"/>
  <c r="F90" i="1"/>
  <c r="G90" i="1"/>
  <c r="H90" i="1"/>
  <c r="J90" i="1"/>
  <c r="K90" i="1"/>
  <c r="L90" i="1"/>
  <c r="M90" i="1"/>
  <c r="N90" i="1"/>
  <c r="A90" i="1"/>
  <c r="E90" i="1"/>
  <c r="I90" i="1"/>
  <c r="O90" i="1"/>
  <c r="P90" i="1"/>
  <c r="Q90" i="1"/>
  <c r="R90" i="1"/>
  <c r="S90" i="1"/>
  <c r="V90" i="1"/>
  <c r="X90" i="1"/>
  <c r="Y90" i="1"/>
  <c r="U91" i="1"/>
  <c r="B91" i="1"/>
  <c r="C91" i="1"/>
  <c r="D91" i="1"/>
  <c r="F91" i="1"/>
  <c r="G91" i="1"/>
  <c r="H91" i="1"/>
  <c r="J91" i="1"/>
  <c r="K91" i="1"/>
  <c r="L91" i="1"/>
  <c r="M91" i="1"/>
  <c r="N91" i="1"/>
  <c r="A91" i="1"/>
  <c r="E91" i="1"/>
  <c r="I91" i="1"/>
  <c r="O91" i="1"/>
  <c r="P91" i="1"/>
  <c r="Q91" i="1"/>
  <c r="R91" i="1"/>
  <c r="S91" i="1"/>
  <c r="V91" i="1"/>
  <c r="X91" i="1"/>
  <c r="Y91" i="1"/>
  <c r="U92" i="1"/>
  <c r="B92" i="1"/>
  <c r="C92" i="1"/>
  <c r="D92" i="1"/>
  <c r="F92" i="1"/>
  <c r="G92" i="1"/>
  <c r="H92" i="1"/>
  <c r="J92" i="1"/>
  <c r="K92" i="1"/>
  <c r="L92" i="1"/>
  <c r="M92" i="1"/>
  <c r="N92" i="1"/>
  <c r="A92" i="1"/>
  <c r="E92" i="1"/>
  <c r="I92" i="1"/>
  <c r="O92" i="1"/>
  <c r="P92" i="1"/>
  <c r="Q92" i="1"/>
  <c r="R92" i="1"/>
  <c r="S92" i="1"/>
  <c r="V92" i="1"/>
  <c r="X92" i="1"/>
  <c r="Y92" i="1"/>
  <c r="U93" i="1"/>
  <c r="B93" i="1"/>
  <c r="C93" i="1"/>
  <c r="D93" i="1"/>
  <c r="F93" i="1"/>
  <c r="G93" i="1"/>
  <c r="H93" i="1"/>
  <c r="J93" i="1"/>
  <c r="K93" i="1"/>
  <c r="L93" i="1"/>
  <c r="M93" i="1"/>
  <c r="N93" i="1"/>
  <c r="A93" i="1"/>
  <c r="E93" i="1"/>
  <c r="I93" i="1"/>
  <c r="O93" i="1"/>
  <c r="P93" i="1"/>
  <c r="Q93" i="1"/>
  <c r="R93" i="1"/>
  <c r="S93" i="1"/>
  <c r="V93" i="1"/>
  <c r="X93" i="1"/>
  <c r="Y93" i="1"/>
  <c r="U94" i="1"/>
  <c r="B94" i="1"/>
  <c r="C94" i="1"/>
  <c r="D94" i="1"/>
  <c r="F94" i="1"/>
  <c r="G94" i="1"/>
  <c r="H94" i="1"/>
  <c r="J94" i="1"/>
  <c r="K94" i="1"/>
  <c r="L94" i="1"/>
  <c r="M94" i="1"/>
  <c r="N94" i="1"/>
  <c r="A94" i="1"/>
  <c r="E94" i="1"/>
  <c r="I94" i="1"/>
  <c r="O94" i="1"/>
  <c r="P94" i="1"/>
  <c r="Q94" i="1"/>
  <c r="R94" i="1"/>
  <c r="S94" i="1"/>
  <c r="V94" i="1"/>
  <c r="X94" i="1"/>
  <c r="Y94" i="1"/>
  <c r="U95" i="1"/>
  <c r="B95" i="1"/>
  <c r="C95" i="1"/>
  <c r="D95" i="1"/>
  <c r="F95" i="1"/>
  <c r="G95" i="1"/>
  <c r="H95" i="1"/>
  <c r="J95" i="1"/>
  <c r="K95" i="1"/>
  <c r="L95" i="1"/>
  <c r="M95" i="1"/>
  <c r="N95" i="1"/>
  <c r="A95" i="1"/>
  <c r="E95" i="1"/>
  <c r="I95" i="1"/>
  <c r="O95" i="1"/>
  <c r="P95" i="1"/>
  <c r="Q95" i="1"/>
  <c r="R95" i="1"/>
  <c r="S95" i="1"/>
  <c r="V95" i="1"/>
  <c r="X95" i="1"/>
  <c r="Y95" i="1"/>
  <c r="U96" i="1"/>
  <c r="B96" i="1"/>
  <c r="C96" i="1"/>
  <c r="D96" i="1"/>
  <c r="F96" i="1"/>
  <c r="G96" i="1"/>
  <c r="H96" i="1"/>
  <c r="J96" i="1"/>
  <c r="K96" i="1"/>
  <c r="L96" i="1"/>
  <c r="M96" i="1"/>
  <c r="N96" i="1"/>
  <c r="A96" i="1"/>
  <c r="E96" i="1"/>
  <c r="I96" i="1"/>
  <c r="O96" i="1"/>
  <c r="P96" i="1"/>
  <c r="Q96" i="1"/>
  <c r="R96" i="1"/>
  <c r="S96" i="1"/>
  <c r="V96" i="1"/>
  <c r="X96" i="1"/>
  <c r="Y96" i="1"/>
  <c r="U97" i="1"/>
  <c r="B97" i="1"/>
  <c r="C97" i="1"/>
  <c r="D97" i="1"/>
  <c r="F97" i="1"/>
  <c r="G97" i="1"/>
  <c r="H97" i="1"/>
  <c r="J97" i="1"/>
  <c r="K97" i="1"/>
  <c r="L97" i="1"/>
  <c r="M97" i="1"/>
  <c r="N97" i="1"/>
  <c r="A97" i="1"/>
  <c r="E97" i="1"/>
  <c r="I97" i="1"/>
  <c r="O97" i="1"/>
  <c r="P97" i="1"/>
  <c r="Q97" i="1"/>
  <c r="R97" i="1"/>
  <c r="S97" i="1"/>
  <c r="V97" i="1"/>
  <c r="X97" i="1"/>
  <c r="Y97" i="1"/>
  <c r="U98" i="1"/>
  <c r="B98" i="1"/>
  <c r="C98" i="1"/>
  <c r="D98" i="1"/>
  <c r="F98" i="1"/>
  <c r="G98" i="1"/>
  <c r="H98" i="1"/>
  <c r="J98" i="1"/>
  <c r="K98" i="1"/>
  <c r="L98" i="1"/>
  <c r="M98" i="1"/>
  <c r="N98" i="1"/>
  <c r="A98" i="1"/>
  <c r="E98" i="1"/>
  <c r="I98" i="1"/>
  <c r="O98" i="1"/>
  <c r="P98" i="1"/>
  <c r="Q98" i="1"/>
  <c r="R98" i="1"/>
  <c r="S98" i="1"/>
  <c r="V98" i="1"/>
  <c r="X98" i="1"/>
  <c r="Y98" i="1"/>
  <c r="U99" i="1"/>
  <c r="B99" i="1"/>
  <c r="C99" i="1"/>
  <c r="D99" i="1"/>
  <c r="F99" i="1"/>
  <c r="G99" i="1"/>
  <c r="H99" i="1"/>
  <c r="J99" i="1"/>
  <c r="K99" i="1"/>
  <c r="L99" i="1"/>
  <c r="M99" i="1"/>
  <c r="N99" i="1"/>
  <c r="A99" i="1"/>
  <c r="E99" i="1"/>
  <c r="I99" i="1"/>
  <c r="O99" i="1"/>
  <c r="P99" i="1"/>
  <c r="Q99" i="1"/>
  <c r="R99" i="1"/>
  <c r="S99" i="1"/>
  <c r="V99" i="1"/>
  <c r="X99" i="1"/>
  <c r="Y99" i="1"/>
  <c r="U100" i="1"/>
  <c r="B100" i="1"/>
  <c r="C100" i="1"/>
  <c r="D100" i="1"/>
  <c r="F100" i="1"/>
  <c r="G100" i="1"/>
  <c r="H100" i="1"/>
  <c r="J100" i="1"/>
  <c r="K100" i="1"/>
  <c r="L100" i="1"/>
  <c r="M100" i="1"/>
  <c r="N100" i="1"/>
  <c r="A100" i="1"/>
  <c r="E100" i="1"/>
  <c r="I100" i="1"/>
  <c r="O100" i="1"/>
  <c r="P100" i="1"/>
  <c r="Q100" i="1"/>
  <c r="R100" i="1"/>
  <c r="S100" i="1"/>
  <c r="V100" i="1"/>
  <c r="X100" i="1"/>
  <c r="Y100" i="1"/>
  <c r="U101" i="1"/>
  <c r="B101" i="1"/>
  <c r="C101" i="1"/>
  <c r="D101" i="1"/>
  <c r="F101" i="1"/>
  <c r="G101" i="1"/>
  <c r="H101" i="1"/>
  <c r="J101" i="1"/>
  <c r="K101" i="1"/>
  <c r="L101" i="1"/>
  <c r="M101" i="1"/>
  <c r="N101" i="1"/>
  <c r="A101" i="1"/>
  <c r="E101" i="1"/>
  <c r="I101" i="1"/>
  <c r="O101" i="1"/>
  <c r="P101" i="1"/>
  <c r="Q101" i="1"/>
  <c r="R101" i="1"/>
  <c r="S101" i="1"/>
  <c r="V101" i="1"/>
  <c r="X101" i="1"/>
  <c r="Y101" i="1"/>
  <c r="U102" i="1"/>
  <c r="B102" i="1"/>
  <c r="C102" i="1"/>
  <c r="D102" i="1"/>
  <c r="F102" i="1"/>
  <c r="G102" i="1"/>
  <c r="H102" i="1"/>
  <c r="J102" i="1"/>
  <c r="K102" i="1"/>
  <c r="L102" i="1"/>
  <c r="M102" i="1"/>
  <c r="N102" i="1"/>
  <c r="A102" i="1"/>
  <c r="E102" i="1"/>
  <c r="I102" i="1"/>
  <c r="O102" i="1"/>
  <c r="P102" i="1"/>
  <c r="Q102" i="1"/>
  <c r="R102" i="1"/>
  <c r="S102" i="1"/>
  <c r="V102" i="1"/>
  <c r="X102" i="1"/>
  <c r="Y102" i="1"/>
  <c r="U103" i="1"/>
  <c r="B103" i="1"/>
  <c r="C103" i="1"/>
  <c r="D103" i="1"/>
  <c r="F103" i="1"/>
  <c r="G103" i="1"/>
  <c r="H103" i="1"/>
  <c r="J103" i="1"/>
  <c r="K103" i="1"/>
  <c r="L103" i="1"/>
  <c r="M103" i="1"/>
  <c r="N103" i="1"/>
  <c r="A103" i="1"/>
  <c r="E103" i="1"/>
  <c r="I103" i="1"/>
  <c r="O103" i="1"/>
  <c r="P103" i="1"/>
  <c r="Q103" i="1"/>
  <c r="R103" i="1"/>
  <c r="S103" i="1"/>
  <c r="V103" i="1"/>
  <c r="X103" i="1"/>
  <c r="Y103" i="1"/>
  <c r="U104" i="1"/>
  <c r="B104" i="1"/>
  <c r="C104" i="1"/>
  <c r="D104" i="1"/>
  <c r="F104" i="1"/>
  <c r="G104" i="1"/>
  <c r="H104" i="1"/>
  <c r="J104" i="1"/>
  <c r="K104" i="1"/>
  <c r="L104" i="1"/>
  <c r="M104" i="1"/>
  <c r="N104" i="1"/>
  <c r="A104" i="1"/>
  <c r="E104" i="1"/>
  <c r="I104" i="1"/>
  <c r="O104" i="1"/>
  <c r="P104" i="1"/>
  <c r="Q104" i="1"/>
  <c r="R104" i="1"/>
  <c r="S104" i="1"/>
  <c r="V104" i="1"/>
  <c r="X104" i="1"/>
  <c r="Y104" i="1"/>
  <c r="U105" i="1"/>
  <c r="B105" i="1"/>
  <c r="C105" i="1"/>
  <c r="D105" i="1"/>
  <c r="F105" i="1"/>
  <c r="G105" i="1"/>
  <c r="H105" i="1"/>
  <c r="J105" i="1"/>
  <c r="K105" i="1"/>
  <c r="L105" i="1"/>
  <c r="M105" i="1"/>
  <c r="N105" i="1"/>
  <c r="A105" i="1"/>
  <c r="E105" i="1"/>
  <c r="I105" i="1"/>
  <c r="O105" i="1"/>
  <c r="P105" i="1"/>
  <c r="Q105" i="1"/>
  <c r="R105" i="1"/>
  <c r="S105" i="1"/>
  <c r="V105" i="1"/>
  <c r="X105" i="1"/>
  <c r="Y105" i="1"/>
  <c r="U106" i="1"/>
  <c r="B106" i="1"/>
  <c r="C106" i="1"/>
  <c r="D106" i="1"/>
  <c r="F106" i="1"/>
  <c r="G106" i="1"/>
  <c r="H106" i="1"/>
  <c r="J106" i="1"/>
  <c r="K106" i="1"/>
  <c r="L106" i="1"/>
  <c r="M106" i="1"/>
  <c r="N106" i="1"/>
  <c r="A106" i="1"/>
  <c r="E106" i="1"/>
  <c r="I106" i="1"/>
  <c r="O106" i="1"/>
  <c r="P106" i="1"/>
  <c r="Q106" i="1"/>
  <c r="R106" i="1"/>
  <c r="S106" i="1"/>
  <c r="V106" i="1"/>
  <c r="X106" i="1"/>
  <c r="Y106" i="1"/>
  <c r="U107" i="1"/>
  <c r="B107" i="1"/>
  <c r="C107" i="1"/>
  <c r="D107" i="1"/>
  <c r="F107" i="1"/>
  <c r="G107" i="1"/>
  <c r="H107" i="1"/>
  <c r="J107" i="1"/>
  <c r="K107" i="1"/>
  <c r="L107" i="1"/>
  <c r="M107" i="1"/>
  <c r="N107" i="1"/>
  <c r="A107" i="1"/>
  <c r="E107" i="1"/>
  <c r="I107" i="1"/>
  <c r="O107" i="1"/>
  <c r="P107" i="1"/>
  <c r="Q107" i="1"/>
  <c r="R107" i="1"/>
  <c r="S107" i="1"/>
  <c r="V107" i="1"/>
  <c r="X107" i="1"/>
  <c r="Y107" i="1"/>
  <c r="U108" i="1"/>
  <c r="B108" i="1"/>
  <c r="C108" i="1"/>
  <c r="D108" i="1"/>
  <c r="F108" i="1"/>
  <c r="G108" i="1"/>
  <c r="H108" i="1"/>
  <c r="J108" i="1"/>
  <c r="K108" i="1"/>
  <c r="L108" i="1"/>
  <c r="M108" i="1"/>
  <c r="N108" i="1"/>
  <c r="A108" i="1"/>
  <c r="E108" i="1"/>
  <c r="I108" i="1"/>
  <c r="O108" i="1"/>
  <c r="P108" i="1"/>
  <c r="Q108" i="1"/>
  <c r="R108" i="1"/>
  <c r="S108" i="1"/>
  <c r="V108" i="1"/>
  <c r="X108" i="1"/>
  <c r="Y108" i="1"/>
  <c r="U109" i="1"/>
  <c r="B109" i="1"/>
  <c r="C109" i="1"/>
  <c r="D109" i="1"/>
  <c r="F109" i="1"/>
  <c r="G109" i="1"/>
  <c r="H109" i="1"/>
  <c r="J109" i="1"/>
  <c r="K109" i="1"/>
  <c r="L109" i="1"/>
  <c r="M109" i="1"/>
  <c r="N109" i="1"/>
  <c r="A109" i="1"/>
  <c r="E109" i="1"/>
  <c r="I109" i="1"/>
  <c r="O109" i="1"/>
  <c r="P109" i="1"/>
  <c r="Q109" i="1"/>
  <c r="R109" i="1"/>
  <c r="S109" i="1"/>
  <c r="V109" i="1"/>
  <c r="X109" i="1"/>
  <c r="Y109" i="1"/>
  <c r="U110" i="1"/>
  <c r="B110" i="1"/>
  <c r="C110" i="1"/>
  <c r="D110" i="1"/>
  <c r="F110" i="1"/>
  <c r="G110" i="1"/>
  <c r="H110" i="1"/>
  <c r="J110" i="1"/>
  <c r="K110" i="1"/>
  <c r="L110" i="1"/>
  <c r="M110" i="1"/>
  <c r="N110" i="1"/>
  <c r="A110" i="1"/>
  <c r="E110" i="1"/>
  <c r="I110" i="1"/>
  <c r="O110" i="1"/>
  <c r="P110" i="1"/>
  <c r="Q110" i="1"/>
  <c r="R110" i="1"/>
  <c r="S110" i="1"/>
  <c r="V110" i="1"/>
  <c r="X110" i="1"/>
  <c r="Y110" i="1"/>
  <c r="U111" i="1"/>
  <c r="B111" i="1"/>
  <c r="C111" i="1"/>
  <c r="D111" i="1"/>
  <c r="F111" i="1"/>
  <c r="G111" i="1"/>
  <c r="H111" i="1"/>
  <c r="J111" i="1"/>
  <c r="K111" i="1"/>
  <c r="L111" i="1"/>
  <c r="M111" i="1"/>
  <c r="N111" i="1"/>
  <c r="A111" i="1"/>
  <c r="E111" i="1"/>
  <c r="I111" i="1"/>
  <c r="O111" i="1"/>
  <c r="P111" i="1"/>
  <c r="Q111" i="1"/>
  <c r="R111" i="1"/>
  <c r="S111" i="1"/>
  <c r="V111" i="1"/>
  <c r="X111" i="1"/>
  <c r="Y111" i="1"/>
  <c r="U112" i="1"/>
  <c r="B112" i="1"/>
  <c r="C112" i="1"/>
  <c r="D112" i="1"/>
  <c r="F112" i="1"/>
  <c r="G112" i="1"/>
  <c r="H112" i="1"/>
  <c r="J112" i="1"/>
  <c r="K112" i="1"/>
  <c r="L112" i="1"/>
  <c r="M112" i="1"/>
  <c r="N112" i="1"/>
  <c r="A112" i="1"/>
  <c r="E112" i="1"/>
  <c r="I112" i="1"/>
  <c r="O112" i="1"/>
  <c r="P112" i="1"/>
  <c r="Q112" i="1"/>
  <c r="R112" i="1"/>
  <c r="S112" i="1"/>
  <c r="V112" i="1"/>
  <c r="X112" i="1"/>
  <c r="Y112" i="1"/>
  <c r="U113" i="1"/>
  <c r="B113" i="1"/>
  <c r="C113" i="1"/>
  <c r="D113" i="1"/>
  <c r="F113" i="1"/>
  <c r="G113" i="1"/>
  <c r="H113" i="1"/>
  <c r="J113" i="1"/>
  <c r="K113" i="1"/>
  <c r="L113" i="1"/>
  <c r="M113" i="1"/>
  <c r="N113" i="1"/>
  <c r="A113" i="1"/>
  <c r="E113" i="1"/>
  <c r="I113" i="1"/>
  <c r="O113" i="1"/>
  <c r="P113" i="1"/>
  <c r="Q113" i="1"/>
  <c r="R113" i="1"/>
  <c r="S113" i="1"/>
  <c r="V113" i="1"/>
  <c r="X113" i="1"/>
  <c r="Y113" i="1"/>
  <c r="U114" i="1"/>
  <c r="B114" i="1"/>
  <c r="C114" i="1"/>
  <c r="D114" i="1"/>
  <c r="F114" i="1"/>
  <c r="G114" i="1"/>
  <c r="H114" i="1"/>
  <c r="J114" i="1"/>
  <c r="K114" i="1"/>
  <c r="L114" i="1"/>
  <c r="M114" i="1"/>
  <c r="N114" i="1"/>
  <c r="A114" i="1"/>
  <c r="E114" i="1"/>
  <c r="I114" i="1"/>
  <c r="O114" i="1"/>
  <c r="P114" i="1"/>
  <c r="Q114" i="1"/>
  <c r="R114" i="1"/>
  <c r="S114" i="1"/>
  <c r="V114" i="1"/>
  <c r="X114" i="1"/>
  <c r="Y114" i="1"/>
  <c r="U115" i="1"/>
  <c r="B115" i="1"/>
  <c r="C115" i="1"/>
  <c r="D115" i="1"/>
  <c r="F115" i="1"/>
  <c r="G115" i="1"/>
  <c r="H115" i="1"/>
  <c r="J115" i="1"/>
  <c r="K115" i="1"/>
  <c r="L115" i="1"/>
  <c r="M115" i="1"/>
  <c r="N115" i="1"/>
  <c r="A115" i="1"/>
  <c r="E115" i="1"/>
  <c r="I115" i="1"/>
  <c r="O115" i="1"/>
  <c r="P115" i="1"/>
  <c r="Q115" i="1"/>
  <c r="R115" i="1"/>
  <c r="S115" i="1"/>
  <c r="V115" i="1"/>
  <c r="X115" i="1"/>
  <c r="Y115" i="1"/>
  <c r="U116" i="1"/>
  <c r="B116" i="1"/>
  <c r="C116" i="1"/>
  <c r="D116" i="1"/>
  <c r="F116" i="1"/>
  <c r="G116" i="1"/>
  <c r="H116" i="1"/>
  <c r="J116" i="1"/>
  <c r="K116" i="1"/>
  <c r="L116" i="1"/>
  <c r="M116" i="1"/>
  <c r="N116" i="1"/>
  <c r="A116" i="1"/>
  <c r="E116" i="1"/>
  <c r="I116" i="1"/>
  <c r="O116" i="1"/>
  <c r="P116" i="1"/>
  <c r="Q116" i="1"/>
  <c r="R116" i="1"/>
  <c r="S116" i="1"/>
  <c r="V116" i="1"/>
  <c r="X116" i="1"/>
  <c r="Y116" i="1"/>
  <c r="U117" i="1"/>
  <c r="B117" i="1"/>
  <c r="C117" i="1"/>
  <c r="D117" i="1"/>
  <c r="F117" i="1"/>
  <c r="G117" i="1"/>
  <c r="H117" i="1"/>
  <c r="J117" i="1"/>
  <c r="K117" i="1"/>
  <c r="L117" i="1"/>
  <c r="M117" i="1"/>
  <c r="N117" i="1"/>
  <c r="A117" i="1"/>
  <c r="E117" i="1"/>
  <c r="I117" i="1"/>
  <c r="O117" i="1"/>
  <c r="P117" i="1"/>
  <c r="Q117" i="1"/>
  <c r="R117" i="1"/>
  <c r="S117" i="1"/>
  <c r="V117" i="1"/>
  <c r="X117" i="1"/>
  <c r="Y117" i="1"/>
  <c r="U118" i="1"/>
  <c r="B118" i="1"/>
  <c r="C118" i="1"/>
  <c r="D118" i="1"/>
  <c r="F118" i="1"/>
  <c r="G118" i="1"/>
  <c r="H118" i="1"/>
  <c r="J118" i="1"/>
  <c r="K118" i="1"/>
  <c r="L118" i="1"/>
  <c r="M118" i="1"/>
  <c r="N118" i="1"/>
  <c r="A118" i="1"/>
  <c r="E118" i="1"/>
  <c r="I118" i="1"/>
  <c r="O118" i="1"/>
  <c r="P118" i="1"/>
  <c r="Q118" i="1"/>
  <c r="R118" i="1"/>
  <c r="S118" i="1"/>
  <c r="V118" i="1"/>
  <c r="X118" i="1"/>
  <c r="Y118" i="1"/>
  <c r="U119" i="1"/>
  <c r="B119" i="1"/>
  <c r="C119" i="1"/>
  <c r="D119" i="1"/>
  <c r="F119" i="1"/>
  <c r="G119" i="1"/>
  <c r="H119" i="1"/>
  <c r="J119" i="1"/>
  <c r="K119" i="1"/>
  <c r="L119" i="1"/>
  <c r="M119" i="1"/>
  <c r="N119" i="1"/>
  <c r="A119" i="1"/>
  <c r="E119" i="1"/>
  <c r="I119" i="1"/>
  <c r="O119" i="1"/>
  <c r="P119" i="1"/>
  <c r="Q119" i="1"/>
  <c r="R119" i="1"/>
  <c r="S119" i="1"/>
  <c r="V119" i="1"/>
  <c r="X119" i="1"/>
  <c r="Y119" i="1"/>
  <c r="U120" i="1"/>
  <c r="B120" i="1"/>
  <c r="C120" i="1"/>
  <c r="D120" i="1"/>
  <c r="F120" i="1"/>
  <c r="G120" i="1"/>
  <c r="H120" i="1"/>
  <c r="J120" i="1"/>
  <c r="K120" i="1"/>
  <c r="L120" i="1"/>
  <c r="M120" i="1"/>
  <c r="N120" i="1"/>
  <c r="A120" i="1"/>
  <c r="E120" i="1"/>
  <c r="I120" i="1"/>
  <c r="O120" i="1"/>
  <c r="P120" i="1"/>
  <c r="Q120" i="1"/>
  <c r="R120" i="1"/>
  <c r="S120" i="1"/>
  <c r="V120" i="1"/>
  <c r="X120" i="1"/>
  <c r="Y120" i="1"/>
  <c r="U121" i="1"/>
  <c r="B121" i="1"/>
  <c r="C121" i="1"/>
  <c r="D121" i="1"/>
  <c r="F121" i="1"/>
  <c r="G121" i="1"/>
  <c r="H121" i="1"/>
  <c r="J121" i="1"/>
  <c r="K121" i="1"/>
  <c r="L121" i="1"/>
  <c r="M121" i="1"/>
  <c r="N121" i="1"/>
  <c r="A121" i="1"/>
  <c r="E121" i="1"/>
  <c r="I121" i="1"/>
  <c r="O121" i="1"/>
  <c r="P121" i="1"/>
  <c r="Q121" i="1"/>
  <c r="R121" i="1"/>
  <c r="S121" i="1"/>
  <c r="V121" i="1"/>
  <c r="X121" i="1"/>
  <c r="Y121" i="1"/>
  <c r="U122" i="1"/>
  <c r="B122" i="1"/>
  <c r="C122" i="1"/>
  <c r="D122" i="1"/>
  <c r="F122" i="1"/>
  <c r="G122" i="1"/>
  <c r="H122" i="1"/>
  <c r="J122" i="1"/>
  <c r="K122" i="1"/>
  <c r="L122" i="1"/>
  <c r="M122" i="1"/>
  <c r="N122" i="1"/>
  <c r="A122" i="1"/>
  <c r="E122" i="1"/>
  <c r="I122" i="1"/>
  <c r="O122" i="1"/>
  <c r="P122" i="1"/>
  <c r="Q122" i="1"/>
  <c r="R122" i="1"/>
  <c r="S122" i="1"/>
  <c r="V122" i="1"/>
  <c r="X122" i="1"/>
  <c r="Y122" i="1"/>
  <c r="U123" i="1"/>
  <c r="B123" i="1"/>
  <c r="C123" i="1"/>
  <c r="D123" i="1"/>
  <c r="F123" i="1"/>
  <c r="G123" i="1"/>
  <c r="H123" i="1"/>
  <c r="J123" i="1"/>
  <c r="K123" i="1"/>
  <c r="L123" i="1"/>
  <c r="M123" i="1"/>
  <c r="N123" i="1"/>
  <c r="A123" i="1"/>
  <c r="E123" i="1"/>
  <c r="I123" i="1"/>
  <c r="O123" i="1"/>
  <c r="P123" i="1"/>
  <c r="Q123" i="1"/>
  <c r="R123" i="1"/>
  <c r="S123" i="1"/>
  <c r="V123" i="1"/>
  <c r="X123" i="1"/>
  <c r="Y123" i="1"/>
  <c r="U124" i="1"/>
  <c r="B124" i="1"/>
  <c r="C124" i="1"/>
  <c r="D124" i="1"/>
  <c r="F124" i="1"/>
  <c r="G124" i="1"/>
  <c r="H124" i="1"/>
  <c r="J124" i="1"/>
  <c r="K124" i="1"/>
  <c r="L124" i="1"/>
  <c r="M124" i="1"/>
  <c r="N124" i="1"/>
  <c r="A124" i="1"/>
  <c r="E124" i="1"/>
  <c r="I124" i="1"/>
  <c r="O124" i="1"/>
  <c r="P124" i="1"/>
  <c r="Q124" i="1"/>
  <c r="R124" i="1"/>
  <c r="S124" i="1"/>
  <c r="V124" i="1"/>
  <c r="X124" i="1"/>
  <c r="Y124" i="1"/>
  <c r="U125" i="1"/>
  <c r="B125" i="1"/>
  <c r="C125" i="1"/>
  <c r="D125" i="1"/>
  <c r="F125" i="1"/>
  <c r="G125" i="1"/>
  <c r="H125" i="1"/>
  <c r="J125" i="1"/>
  <c r="K125" i="1"/>
  <c r="L125" i="1"/>
  <c r="M125" i="1"/>
  <c r="N125" i="1"/>
  <c r="A125" i="1"/>
  <c r="E125" i="1"/>
  <c r="I125" i="1"/>
  <c r="O125" i="1"/>
  <c r="P125" i="1"/>
  <c r="Q125" i="1"/>
  <c r="R125" i="1"/>
  <c r="S125" i="1"/>
  <c r="V125" i="1"/>
  <c r="X125" i="1"/>
  <c r="Y125" i="1"/>
  <c r="U126" i="1"/>
  <c r="B126" i="1"/>
  <c r="C126" i="1"/>
  <c r="D126" i="1"/>
  <c r="F126" i="1"/>
  <c r="G126" i="1"/>
  <c r="H126" i="1"/>
  <c r="J126" i="1"/>
  <c r="K126" i="1"/>
  <c r="L126" i="1"/>
  <c r="M126" i="1"/>
  <c r="N126" i="1"/>
  <c r="A126" i="1"/>
  <c r="E126" i="1"/>
  <c r="I126" i="1"/>
  <c r="O126" i="1"/>
  <c r="P126" i="1"/>
  <c r="Q126" i="1"/>
  <c r="R126" i="1"/>
  <c r="S126" i="1"/>
  <c r="V126" i="1"/>
  <c r="X126" i="1"/>
  <c r="Y126" i="1"/>
  <c r="U127" i="1"/>
  <c r="B127" i="1"/>
  <c r="C127" i="1"/>
  <c r="D127" i="1"/>
  <c r="F127" i="1"/>
  <c r="G127" i="1"/>
  <c r="H127" i="1"/>
  <c r="J127" i="1"/>
  <c r="K127" i="1"/>
  <c r="L127" i="1"/>
  <c r="M127" i="1"/>
  <c r="N127" i="1"/>
  <c r="A127" i="1"/>
  <c r="E127" i="1"/>
  <c r="I127" i="1"/>
  <c r="O127" i="1"/>
  <c r="P127" i="1"/>
  <c r="Q127" i="1"/>
  <c r="R127" i="1"/>
  <c r="S127" i="1"/>
  <c r="V127" i="1"/>
  <c r="X127" i="1"/>
  <c r="Y127" i="1"/>
  <c r="U128" i="1"/>
  <c r="B128" i="1"/>
  <c r="C128" i="1"/>
  <c r="D128" i="1"/>
  <c r="F128" i="1"/>
  <c r="G128" i="1"/>
  <c r="H128" i="1"/>
  <c r="J128" i="1"/>
  <c r="K128" i="1"/>
  <c r="L128" i="1"/>
  <c r="M128" i="1"/>
  <c r="N128" i="1"/>
  <c r="A128" i="1"/>
  <c r="E128" i="1"/>
  <c r="I128" i="1"/>
  <c r="O128" i="1"/>
  <c r="P128" i="1"/>
  <c r="Q128" i="1"/>
  <c r="R128" i="1"/>
  <c r="S128" i="1"/>
  <c r="V128" i="1"/>
  <c r="X128" i="1"/>
  <c r="Y128" i="1"/>
  <c r="U129" i="1"/>
  <c r="B129" i="1"/>
  <c r="C129" i="1"/>
  <c r="D129" i="1"/>
  <c r="F129" i="1"/>
  <c r="G129" i="1"/>
  <c r="H129" i="1"/>
  <c r="J129" i="1"/>
  <c r="K129" i="1"/>
  <c r="L129" i="1"/>
  <c r="M129" i="1"/>
  <c r="N129" i="1"/>
  <c r="A129" i="1"/>
  <c r="E129" i="1"/>
  <c r="I129" i="1"/>
  <c r="O129" i="1"/>
  <c r="P129" i="1"/>
  <c r="Q129" i="1"/>
  <c r="R129" i="1"/>
  <c r="S129" i="1"/>
  <c r="V129" i="1"/>
  <c r="X129" i="1"/>
  <c r="Y129" i="1"/>
  <c r="U130" i="1"/>
  <c r="B130" i="1"/>
  <c r="C130" i="1"/>
  <c r="D130" i="1"/>
  <c r="F130" i="1"/>
  <c r="G130" i="1"/>
  <c r="H130" i="1"/>
  <c r="J130" i="1"/>
  <c r="K130" i="1"/>
  <c r="L130" i="1"/>
  <c r="M130" i="1"/>
  <c r="N130" i="1"/>
  <c r="A130" i="1"/>
  <c r="E130" i="1"/>
  <c r="I130" i="1"/>
  <c r="O130" i="1"/>
  <c r="P130" i="1"/>
  <c r="Q130" i="1"/>
  <c r="R130" i="1"/>
  <c r="S130" i="1"/>
  <c r="V130" i="1"/>
  <c r="X130" i="1"/>
  <c r="Y130" i="1"/>
  <c r="U131" i="1"/>
  <c r="B131" i="1"/>
  <c r="C131" i="1"/>
  <c r="D131" i="1"/>
  <c r="F131" i="1"/>
  <c r="G131" i="1"/>
  <c r="H131" i="1"/>
  <c r="J131" i="1"/>
  <c r="K131" i="1"/>
  <c r="L131" i="1"/>
  <c r="M131" i="1"/>
  <c r="N131" i="1"/>
  <c r="A131" i="1"/>
  <c r="E131" i="1"/>
  <c r="I131" i="1"/>
  <c r="O131" i="1"/>
  <c r="P131" i="1"/>
  <c r="Q131" i="1"/>
  <c r="R131" i="1"/>
  <c r="S131" i="1"/>
  <c r="V131" i="1"/>
  <c r="X131" i="1"/>
  <c r="Y131" i="1"/>
  <c r="U132" i="1"/>
  <c r="B132" i="1"/>
  <c r="C132" i="1"/>
  <c r="D132" i="1"/>
  <c r="F132" i="1"/>
  <c r="G132" i="1"/>
  <c r="H132" i="1"/>
  <c r="J132" i="1"/>
  <c r="K132" i="1"/>
  <c r="L132" i="1"/>
  <c r="M132" i="1"/>
  <c r="N132" i="1"/>
  <c r="A132" i="1"/>
  <c r="E132" i="1"/>
  <c r="I132" i="1"/>
  <c r="O132" i="1"/>
  <c r="P132" i="1"/>
  <c r="Q132" i="1"/>
  <c r="R132" i="1"/>
  <c r="S132" i="1"/>
  <c r="V132" i="1"/>
  <c r="X132" i="1"/>
  <c r="Y132" i="1"/>
  <c r="U133" i="1"/>
  <c r="B133" i="1"/>
  <c r="C133" i="1"/>
  <c r="D133" i="1"/>
  <c r="F133" i="1"/>
  <c r="G133" i="1"/>
  <c r="H133" i="1"/>
  <c r="J133" i="1"/>
  <c r="K133" i="1"/>
  <c r="L133" i="1"/>
  <c r="M133" i="1"/>
  <c r="N133" i="1"/>
  <c r="A133" i="1"/>
  <c r="E133" i="1"/>
  <c r="I133" i="1"/>
  <c r="O133" i="1"/>
  <c r="P133" i="1"/>
  <c r="Q133" i="1"/>
  <c r="R133" i="1"/>
  <c r="S133" i="1"/>
  <c r="V133" i="1"/>
  <c r="X133" i="1"/>
  <c r="Y133" i="1"/>
  <c r="U134" i="1"/>
  <c r="B134" i="1"/>
  <c r="C134" i="1"/>
  <c r="D134" i="1"/>
  <c r="F134" i="1"/>
  <c r="G134" i="1"/>
  <c r="H134" i="1"/>
  <c r="J134" i="1"/>
  <c r="K134" i="1"/>
  <c r="L134" i="1"/>
  <c r="M134" i="1"/>
  <c r="N134" i="1"/>
  <c r="A134" i="1"/>
  <c r="E134" i="1"/>
  <c r="I134" i="1"/>
  <c r="O134" i="1"/>
  <c r="P134" i="1"/>
  <c r="Q134" i="1"/>
  <c r="R134" i="1"/>
  <c r="S134" i="1"/>
  <c r="V134" i="1"/>
  <c r="X134" i="1"/>
  <c r="Y134" i="1"/>
  <c r="U135" i="1"/>
  <c r="B135" i="1"/>
  <c r="C135" i="1"/>
  <c r="D135" i="1"/>
  <c r="F135" i="1"/>
  <c r="G135" i="1"/>
  <c r="H135" i="1"/>
  <c r="J135" i="1"/>
  <c r="K135" i="1"/>
  <c r="L135" i="1"/>
  <c r="M135" i="1"/>
  <c r="N135" i="1"/>
  <c r="A135" i="1"/>
  <c r="E135" i="1"/>
  <c r="I135" i="1"/>
  <c r="O135" i="1"/>
  <c r="P135" i="1"/>
  <c r="Q135" i="1"/>
  <c r="R135" i="1"/>
  <c r="S135" i="1"/>
  <c r="V135" i="1"/>
  <c r="X135" i="1"/>
  <c r="Y135" i="1"/>
  <c r="U136" i="1"/>
  <c r="B136" i="1"/>
  <c r="C136" i="1"/>
  <c r="D136" i="1"/>
  <c r="F136" i="1"/>
  <c r="G136" i="1"/>
  <c r="H136" i="1"/>
  <c r="J136" i="1"/>
  <c r="K136" i="1"/>
  <c r="L136" i="1"/>
  <c r="M136" i="1"/>
  <c r="N136" i="1"/>
  <c r="A136" i="1"/>
  <c r="E136" i="1"/>
  <c r="I136" i="1"/>
  <c r="O136" i="1"/>
  <c r="P136" i="1"/>
  <c r="Q136" i="1"/>
  <c r="R136" i="1"/>
  <c r="S136" i="1"/>
  <c r="V136" i="1"/>
  <c r="X136" i="1"/>
  <c r="Y136" i="1"/>
  <c r="U137" i="1"/>
  <c r="B137" i="1"/>
  <c r="C137" i="1"/>
  <c r="D137" i="1"/>
  <c r="F137" i="1"/>
  <c r="G137" i="1"/>
  <c r="H137" i="1"/>
  <c r="J137" i="1"/>
  <c r="K137" i="1"/>
  <c r="L137" i="1"/>
  <c r="M137" i="1"/>
  <c r="N137" i="1"/>
  <c r="A137" i="1"/>
  <c r="E137" i="1"/>
  <c r="I137" i="1"/>
  <c r="O137" i="1"/>
  <c r="P137" i="1"/>
  <c r="Q137" i="1"/>
  <c r="R137" i="1"/>
  <c r="S137" i="1"/>
  <c r="V137" i="1"/>
  <c r="X137" i="1"/>
  <c r="Y137" i="1"/>
  <c r="U138" i="1"/>
  <c r="B138" i="1"/>
  <c r="C138" i="1"/>
  <c r="D138" i="1"/>
  <c r="F138" i="1"/>
  <c r="G138" i="1"/>
  <c r="H138" i="1"/>
  <c r="J138" i="1"/>
  <c r="K138" i="1"/>
  <c r="L138" i="1"/>
  <c r="M138" i="1"/>
  <c r="N138" i="1"/>
  <c r="A138" i="1"/>
  <c r="E138" i="1"/>
  <c r="I138" i="1"/>
  <c r="O138" i="1"/>
  <c r="P138" i="1"/>
  <c r="Q138" i="1"/>
  <c r="R138" i="1"/>
  <c r="S138" i="1"/>
  <c r="V138" i="1"/>
  <c r="X138" i="1"/>
  <c r="Y138" i="1"/>
  <c r="U139" i="1"/>
  <c r="B139" i="1"/>
  <c r="C139" i="1"/>
  <c r="D139" i="1"/>
  <c r="F139" i="1"/>
  <c r="G139" i="1"/>
  <c r="H139" i="1"/>
  <c r="J139" i="1"/>
  <c r="K139" i="1"/>
  <c r="L139" i="1"/>
  <c r="M139" i="1"/>
  <c r="N139" i="1"/>
  <c r="A139" i="1"/>
  <c r="E139" i="1"/>
  <c r="I139" i="1"/>
  <c r="O139" i="1"/>
  <c r="P139" i="1"/>
  <c r="Q139" i="1"/>
  <c r="R139" i="1"/>
  <c r="S139" i="1"/>
  <c r="V139" i="1"/>
  <c r="X139" i="1"/>
  <c r="Y139" i="1"/>
  <c r="U140" i="1"/>
  <c r="B140" i="1"/>
  <c r="C140" i="1"/>
  <c r="D140" i="1"/>
  <c r="F140" i="1"/>
  <c r="G140" i="1"/>
  <c r="H140" i="1"/>
  <c r="J140" i="1"/>
  <c r="K140" i="1"/>
  <c r="L140" i="1"/>
  <c r="M140" i="1"/>
  <c r="N140" i="1"/>
  <c r="A140" i="1"/>
  <c r="E140" i="1"/>
  <c r="I140" i="1"/>
  <c r="O140" i="1"/>
  <c r="P140" i="1"/>
  <c r="Q140" i="1"/>
  <c r="R140" i="1"/>
  <c r="S140" i="1"/>
  <c r="V140" i="1"/>
  <c r="X140" i="1"/>
  <c r="Y140" i="1"/>
</calcChain>
</file>

<file path=xl/sharedStrings.xml><?xml version="1.0" encoding="utf-8"?>
<sst xmlns="http://schemas.openxmlformats.org/spreadsheetml/2006/main" count="151" uniqueCount="101">
  <si>
    <t>Considering 15TW across the CMB</t>
  </si>
  <si>
    <t>Considering 10TW across the CMB</t>
  </si>
  <si>
    <t>Jg-1K-1</t>
  </si>
  <si>
    <t>Mantle specific heat</t>
  </si>
  <si>
    <t>Considering 5TW across the CMB</t>
  </si>
  <si>
    <t>m2</t>
  </si>
  <si>
    <t>Earth Surface Area</t>
  </si>
  <si>
    <t>m</t>
  </si>
  <si>
    <t>from 46 TW today</t>
  </si>
  <si>
    <t>Earth radius</t>
  </si>
  <si>
    <t>from Ur</t>
  </si>
  <si>
    <t>CURRENT SECULAR COOLING ∂T/∂s (K/Gyr)</t>
  </si>
  <si>
    <t>T</t>
  </si>
  <si>
    <r>
      <t>Δ</t>
    </r>
    <r>
      <rPr>
        <b/>
        <i/>
        <sz val="10"/>
        <rFont val="Arial"/>
        <family val="2"/>
      </rPr>
      <t>T (const secular cooling)</t>
    </r>
  </si>
  <si>
    <t>GYR FROM TODAY</t>
  </si>
  <si>
    <t>yrs after accretion</t>
  </si>
  <si>
    <t>Gyr after accretion</t>
  </si>
  <si>
    <t>Contribution to Radiogenic Heat Flux (%)</t>
  </si>
  <si>
    <t>238U Radiogenic Heat (TW)</t>
  </si>
  <si>
    <t>235U Radiogenic Heat (TW)</t>
  </si>
  <si>
    <t>U Radiogenic Heat (TW)</t>
  </si>
  <si>
    <t>kg 238U</t>
  </si>
  <si>
    <t>238U Atoms</t>
  </si>
  <si>
    <t>kg 235U</t>
  </si>
  <si>
    <t>235U Atoms</t>
  </si>
  <si>
    <t>Th Radiogenic Heat (TW)</t>
  </si>
  <si>
    <t>kg 232Th</t>
  </si>
  <si>
    <t>232Th Atoms</t>
  </si>
  <si>
    <t>K Radiogenic Heat (TW)</t>
  </si>
  <si>
    <t>kg 40K</t>
  </si>
  <si>
    <t>40K Atoms</t>
  </si>
  <si>
    <t>TOTAL RADIOGENIC HEAT (TW)</t>
  </si>
  <si>
    <t>Davies (1980)</t>
  </si>
  <si>
    <t>Past mean mantle heat production rates</t>
  </si>
  <si>
    <t>Turcotte and Schubert</t>
  </si>
  <si>
    <t>Arev&amp;McD08</t>
  </si>
  <si>
    <t>L&amp;K07</t>
  </si>
  <si>
    <t>±(2σ)</t>
  </si>
  <si>
    <t>Convective Ur</t>
  </si>
  <si>
    <t>T&amp;McL 1985/1995</t>
  </si>
  <si>
    <t>W&amp;H05</t>
  </si>
  <si>
    <t>P&amp;O03</t>
  </si>
  <si>
    <t>R&amp;F 1995</t>
  </si>
  <si>
    <t>S&amp;S04</t>
  </si>
  <si>
    <t>McD&amp;S95</t>
  </si>
  <si>
    <t>R&amp;G 2004</t>
  </si>
  <si>
    <t>Jochetal83</t>
  </si>
  <si>
    <t>SUM</t>
  </si>
  <si>
    <t>Bulk Earth Ur</t>
  </si>
  <si>
    <t>Su02 10%melt</t>
  </si>
  <si>
    <t>K</t>
  </si>
  <si>
    <t>Th</t>
  </si>
  <si>
    <t>U</t>
  </si>
  <si>
    <t>(±2σ)</t>
  </si>
  <si>
    <t>Heat Production (TW)</t>
  </si>
  <si>
    <r>
      <t>Estimated Abundance in CC (</t>
    </r>
    <r>
      <rPr>
        <b/>
        <sz val="10"/>
        <rFont val="Arial"/>
        <family val="2"/>
      </rPr>
      <t>μ</t>
    </r>
    <r>
      <rPr>
        <b/>
        <sz val="10"/>
        <rFont val="Arial"/>
        <family val="2"/>
      </rPr>
      <t>g/g)</t>
    </r>
  </si>
  <si>
    <t>Geochemical Model</t>
  </si>
  <si>
    <t>Heat Production (TW) assuming whole-mantle</t>
  </si>
  <si>
    <r>
      <t>Estimated Abundance in DMM (</t>
    </r>
    <r>
      <rPr>
        <b/>
        <sz val="10"/>
        <rFont val="Arial"/>
        <family val="2"/>
      </rPr>
      <t>μ</t>
    </r>
    <r>
      <rPr>
        <b/>
        <sz val="10"/>
        <rFont val="Arial"/>
        <family val="2"/>
      </rPr>
      <t>g/g)</t>
    </r>
  </si>
  <si>
    <r>
      <t>Estimated Abundance in BSE (</t>
    </r>
    <r>
      <rPr>
        <b/>
        <sz val="10"/>
        <rFont val="Arial"/>
        <family val="2"/>
      </rPr>
      <t>μ</t>
    </r>
    <r>
      <rPr>
        <b/>
        <sz val="10"/>
        <rFont val="Arial"/>
        <family val="2"/>
      </rPr>
      <t>g/g)</t>
    </r>
  </si>
  <si>
    <t>Element</t>
  </si>
  <si>
    <t xml:space="preserve">atomic mass of non-radioactive K = </t>
  </si>
  <si>
    <t xml:space="preserve">Mass of continental crust (g) = </t>
  </si>
  <si>
    <t xml:space="preserve">g of non-radioactive K = </t>
  </si>
  <si>
    <t>Mass of Mantle (g)</t>
  </si>
  <si>
    <t xml:space="preserve">atoms of non-radioactive K = </t>
  </si>
  <si>
    <t xml:space="preserve">Mass of BSE (g) = </t>
  </si>
  <si>
    <t>238U</t>
  </si>
  <si>
    <t>Cogley (1984)</t>
  </si>
  <si>
    <t>235U</t>
  </si>
  <si>
    <t xml:space="preserve">Total Seafloor Area (km2) = </t>
  </si>
  <si>
    <t>232Th</t>
  </si>
  <si>
    <t xml:space="preserve">Total CC Area (km2) = </t>
  </si>
  <si>
    <t>40K</t>
  </si>
  <si>
    <t>±2σ</t>
  </si>
  <si>
    <t>Radioactive Atoms in BSE 4.55Ga</t>
  </si>
  <si>
    <t>λ</t>
  </si>
  <si>
    <t>Radioactive Atoms in BSE Today</t>
  </si>
  <si>
    <t>Nuclidic Mass</t>
  </si>
  <si>
    <t>g in BSE Today</t>
  </si>
  <si>
    <r>
      <t>BSE Composition (</t>
    </r>
    <r>
      <rPr>
        <b/>
        <sz val="10"/>
        <rFont val="Arial"/>
        <family val="2"/>
      </rPr>
      <t>μ</t>
    </r>
    <r>
      <rPr>
        <b/>
        <sz val="10"/>
        <rFont val="Arial"/>
        <family val="2"/>
      </rPr>
      <t>g/g)</t>
    </r>
  </si>
  <si>
    <t xml:space="preserve">Total Surface Heat Loss (TW; Jaupart et al., 2007) = </t>
  </si>
  <si>
    <t>Specific Elemental Heat Production (μW/kg)</t>
  </si>
  <si>
    <t>Specific Elemental Heat Production (cal/g-year)</t>
  </si>
  <si>
    <t>Specific Isotope Heat Production (μW/kg)</t>
  </si>
  <si>
    <t>Specific Isotope Heat Production (cal/g-year)</t>
  </si>
  <si>
    <t>Total Energy Retained in Earth (MeV/decay)</t>
  </si>
  <si>
    <t>Beta Energy Lost as Neutrinos (MeV/decay)</t>
  </si>
  <si>
    <t>Beta Decay Energy (MeV/decay)</t>
  </si>
  <si>
    <t>eV</t>
    <phoneticPr fontId="0" type="noConversion"/>
  </si>
  <si>
    <t>Total Decay Energy (MeV/decay)</t>
  </si>
  <si>
    <t>J</t>
    <phoneticPr fontId="0" type="noConversion"/>
  </si>
  <si>
    <r>
      <t xml:space="preserve">Decay Constant, </t>
    </r>
    <r>
      <rPr>
        <sz val="10"/>
        <rFont val="Arial"/>
      </rPr>
      <t>λ</t>
    </r>
    <r>
      <rPr>
        <sz val="10"/>
        <rFont val="Arial"/>
      </rPr>
      <t xml:space="preserve"> (yr</t>
    </r>
    <r>
      <rPr>
        <vertAlign val="superscript"/>
        <sz val="10"/>
        <rFont val="Arial"/>
      </rPr>
      <t>-1</t>
    </r>
    <r>
      <rPr>
        <sz val="10"/>
        <rFont val="Arial"/>
      </rPr>
      <t>)</t>
    </r>
  </si>
  <si>
    <t>300 nm</t>
    <phoneticPr fontId="0" type="noConversion"/>
  </si>
  <si>
    <t>Isotopic Abundance (wt%)</t>
  </si>
  <si>
    <t>Isotope</t>
  </si>
  <si>
    <t>Uranium</t>
  </si>
  <si>
    <t>Thorium</t>
  </si>
  <si>
    <t>Potassium</t>
  </si>
  <si>
    <r>
      <rPr>
        <vertAlign val="superscript"/>
        <sz val="9"/>
        <rFont val="Arial"/>
      </rPr>
      <t>*</t>
    </r>
    <r>
      <rPr>
        <sz val="9"/>
        <rFont val="Arial"/>
      </rPr>
      <t>Data values from (Dye (2012) Reviews of Geophysics: Geoneutrinos and the radioactive power of the Earth (DOI: 10.1029/2012RG000400)</t>
    </r>
  </si>
  <si>
    <r>
      <rPr>
        <sz val="10"/>
        <rFont val="Arial"/>
      </rPr>
      <t>Decay Constant, λ (10^-18 s^</t>
    </r>
    <r>
      <rPr>
        <vertAlign val="superscript"/>
        <sz val="10"/>
        <rFont val="Arial"/>
      </rPr>
      <t>-1</t>
    </r>
    <r>
      <rPr>
        <sz val="10"/>
        <rFont val="Arial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</si>
</sst>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E+00"/>
    <numFmt numFmtId="166" formatCode="0.000"/>
    <numFmt numFmtId="167" formatCode="0.0000"/>
    <numFmt numFmtId="168" formatCode="0.0000E+00;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9"/>
      <name val="Arial"/>
    </font>
    <font>
      <vertAlign val="superscript"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/>
    </xf>
    <xf numFmtId="11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0" fillId="0" borderId="0" xfId="0" applyNumberFormat="1"/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164" fontId="0" fillId="0" borderId="2" xfId="0" applyNumberForma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1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6" xfId="0" applyFont="1" applyBorder="1"/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/>
    <xf numFmtId="0" fontId="9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264160</xdr:colOff>
      <xdr:row>0</xdr:row>
      <xdr:rowOff>0</xdr:rowOff>
    </xdr:from>
    <xdr:to>
      <xdr:col>15</xdr:col>
      <xdr:colOff>873760</xdr:colOff>
      <xdr:row>15</xdr:row>
      <xdr:rowOff>5080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63840" y="0"/>
          <a:ext cx="12598400" cy="2311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billmcdonough/Desktop/K-U-Th_MORB-WFM%20modifica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K-U_Tables"/>
      <sheetName val="K Acc"/>
      <sheetName val="U Acc"/>
      <sheetName val="Th Acc"/>
      <sheetName val="Ba Acc"/>
      <sheetName val="Tables"/>
      <sheetName val="Joc83&amp;Whi93"/>
      <sheetName val="BSE_KU"/>
      <sheetName val="ArModel"/>
      <sheetName val="Chondrites"/>
      <sheetName val="SigmaALL"/>
      <sheetName val="SigmaTYPE"/>
      <sheetName val="K-U_Frac&amp;OIBEnrichment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AC7">
            <v>102.93612000000002</v>
          </cell>
          <cell r="AD7">
            <v>22.382135719097423</v>
          </cell>
        </row>
        <row r="23">
          <cell r="T23">
            <v>5.4293409124255071E-3</v>
          </cell>
        </row>
        <row r="24">
          <cell r="T24">
            <v>1.3890590764680762E-3</v>
          </cell>
        </row>
        <row r="32">
          <cell r="H32">
            <v>13000</v>
          </cell>
        </row>
        <row r="33">
          <cell r="H33">
            <v>3000</v>
          </cell>
          <cell r="T33">
            <v>279.42470215900585</v>
          </cell>
        </row>
        <row r="34">
          <cell r="T34">
            <v>123.75994391987885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0"/>
  <sheetViews>
    <sheetView tabSelected="1" zoomScale="125" workbookViewId="0">
      <selection activeCell="F3" sqref="F3"/>
    </sheetView>
  </sheetViews>
  <sheetFormatPr baseColWidth="10" defaultColWidth="8.83203125" defaultRowHeight="12" x14ac:dyDescent="0"/>
  <cols>
    <col min="1" max="1" width="36.83203125" customWidth="1"/>
    <col min="2" max="5" width="15.6640625" style="1" customWidth="1"/>
    <col min="6" max="6" width="15.6640625" customWidth="1"/>
    <col min="7" max="10" width="15.6640625" style="1" customWidth="1"/>
    <col min="11" max="29" width="15.6640625" customWidth="1"/>
  </cols>
  <sheetData>
    <row r="1" spans="1:10">
      <c r="A1" s="95"/>
      <c r="B1" s="54"/>
      <c r="C1" s="54"/>
      <c r="D1" s="54"/>
      <c r="E1" s="54"/>
    </row>
    <row r="2" spans="1:10">
      <c r="A2" s="94" t="s">
        <v>60</v>
      </c>
      <c r="B2" s="10" t="s">
        <v>98</v>
      </c>
      <c r="C2" s="10" t="s">
        <v>97</v>
      </c>
      <c r="D2" s="93" t="s">
        <v>96</v>
      </c>
      <c r="E2" s="89"/>
    </row>
    <row r="3" spans="1:10" ht="13" thickBot="1">
      <c r="A3" s="88" t="s">
        <v>95</v>
      </c>
      <c r="B3" s="24" t="s">
        <v>73</v>
      </c>
      <c r="C3" s="24" t="s">
        <v>71</v>
      </c>
      <c r="D3" s="24" t="s">
        <v>69</v>
      </c>
      <c r="E3" s="24" t="s">
        <v>67</v>
      </c>
    </row>
    <row r="4" spans="1:10">
      <c r="A4" t="s">
        <v>94</v>
      </c>
      <c r="B4" s="1">
        <v>1.17E-2</v>
      </c>
      <c r="C4" s="1">
        <v>100</v>
      </c>
      <c r="D4" s="1">
        <v>0.71</v>
      </c>
      <c r="E4" s="1">
        <v>99.28</v>
      </c>
      <c r="I4" s="1" t="s">
        <v>93</v>
      </c>
    </row>
    <row r="5" spans="1:10">
      <c r="A5" s="98" t="s">
        <v>100</v>
      </c>
      <c r="B5" s="64">
        <v>17.2</v>
      </c>
      <c r="C5" s="1">
        <v>1.5629999999999999</v>
      </c>
      <c r="D5" s="1">
        <v>31.21</v>
      </c>
      <c r="E5" s="1">
        <v>4.9160000000000004</v>
      </c>
      <c r="F5" s="22"/>
      <c r="G5" s="92">
        <v>1311090</v>
      </c>
      <c r="I5" s="1">
        <f>6E-34*300000000/0.0000003</f>
        <v>5.9999999999999999E-19</v>
      </c>
      <c r="J5" s="1" t="s">
        <v>91</v>
      </c>
    </row>
    <row r="6" spans="1:10">
      <c r="A6" t="s">
        <v>92</v>
      </c>
      <c r="B6" s="4">
        <f>B5*0.000000000000000001*(365.25*24*60*60)</f>
        <v>5.4279072000000005E-10</v>
      </c>
      <c r="C6" s="4">
        <f>C5*0.000000000000000001*(365.25*24*60*60)</f>
        <v>4.9324528800000001E-11</v>
      </c>
      <c r="D6" s="4">
        <f>D5*0.000000000000000001*(365.25*24*60*60)</f>
        <v>9.8491269600000012E-10</v>
      </c>
      <c r="E6" s="4">
        <f>E5*0.000000000000000001*(365.25*24*60*60)</f>
        <v>1.5513716160000001E-10</v>
      </c>
      <c r="G6" s="92">
        <f>G5*1.602E-19</f>
        <v>2.10036618E-13</v>
      </c>
      <c r="I6" s="23">
        <f>I5/1.602E-19</f>
        <v>3.7453183520599249</v>
      </c>
      <c r="J6" s="1" t="s">
        <v>89</v>
      </c>
    </row>
    <row r="7" spans="1:10">
      <c r="A7" t="s">
        <v>90</v>
      </c>
      <c r="B7" s="3">
        <f>0.213*6.24150934</f>
        <v>1.32944148942</v>
      </c>
      <c r="C7" s="3">
        <f>6.833*6.24150934</f>
        <v>42.648233320220001</v>
      </c>
      <c r="D7" s="3">
        <f>7.434*6.24150934</f>
        <v>46.399380433560005</v>
      </c>
      <c r="E7" s="3">
        <f>8.282*6.24150934</f>
        <v>51.692180353880005</v>
      </c>
    </row>
    <row r="8" spans="1:10">
      <c r="A8" t="s">
        <v>88</v>
      </c>
      <c r="B8" s="1">
        <v>1.181</v>
      </c>
      <c r="C8" s="1">
        <v>3.5</v>
      </c>
      <c r="D8" s="1">
        <v>3</v>
      </c>
      <c r="E8" s="1">
        <v>6.3</v>
      </c>
      <c r="G8" s="1">
        <v>6.2415093400000003</v>
      </c>
    </row>
    <row r="9" spans="1:10" s="90" customFormat="1">
      <c r="A9" t="s">
        <v>87</v>
      </c>
      <c r="B9" s="64">
        <f>0.103*6.24150934</f>
        <v>0.64287546202000001</v>
      </c>
      <c r="C9" s="3">
        <f>0.358*6.24150934</f>
        <v>2.2344603437199999</v>
      </c>
      <c r="D9" s="3">
        <f>0.325*6.24150934</f>
        <v>2.0284905355</v>
      </c>
      <c r="E9" s="3">
        <f>0.634*6.24150934</f>
        <v>3.9571169215600004</v>
      </c>
      <c r="F9" s="97"/>
      <c r="G9" s="51"/>
      <c r="H9" s="51"/>
      <c r="I9" s="51"/>
      <c r="J9" s="51"/>
    </row>
    <row r="10" spans="1:10">
      <c r="A10" s="90" t="s">
        <v>86</v>
      </c>
      <c r="B10" s="91">
        <f>B7-B9</f>
        <v>0.68656602739999995</v>
      </c>
      <c r="C10" s="45">
        <f>C7-C9</f>
        <v>40.413772976499999</v>
      </c>
      <c r="D10" s="45">
        <f>D7-D9</f>
        <v>44.370889898060007</v>
      </c>
      <c r="E10" s="45">
        <f>E7-E9</f>
        <v>47.735063432320004</v>
      </c>
      <c r="F10" s="96"/>
    </row>
    <row r="11" spans="1:10">
      <c r="A11" t="s">
        <v>85</v>
      </c>
      <c r="B11" s="1">
        <v>0.22</v>
      </c>
      <c r="C11" s="1">
        <v>0.19900000000000001</v>
      </c>
      <c r="D11" s="1">
        <v>4.29</v>
      </c>
      <c r="E11" s="1">
        <v>0.71399999999999997</v>
      </c>
    </row>
    <row r="12" spans="1:10">
      <c r="A12" t="s">
        <v>84</v>
      </c>
      <c r="B12" s="1">
        <v>28.47</v>
      </c>
      <c r="C12" s="1">
        <v>26.28</v>
      </c>
      <c r="D12" s="1">
        <v>568.47</v>
      </c>
      <c r="E12" s="1">
        <v>94.13</v>
      </c>
    </row>
    <row r="13" spans="1:10">
      <c r="A13" t="s">
        <v>83</v>
      </c>
      <c r="B13" s="4">
        <v>2.5999999999999998E-5</v>
      </c>
      <c r="C13" s="1">
        <v>0.19900000000000001</v>
      </c>
      <c r="D13" s="89">
        <v>0.74</v>
      </c>
      <c r="E13" s="89"/>
      <c r="G13" s="4"/>
    </row>
    <row r="14" spans="1:10" ht="13" thickBot="1">
      <c r="A14" s="88" t="s">
        <v>82</v>
      </c>
      <c r="B14" s="87">
        <f>B12*B4*0.01</f>
        <v>3.3309899999999998E-3</v>
      </c>
      <c r="C14" s="106">
        <f>C12*C4*0.01</f>
        <v>26.28</v>
      </c>
      <c r="D14" s="107">
        <f>E12*E4*0.01+D12*D4*0.01</f>
        <v>97.488400999999996</v>
      </c>
      <c r="E14" s="107"/>
    </row>
    <row r="15" spans="1:10">
      <c r="A15" s="99" t="s">
        <v>99</v>
      </c>
    </row>
    <row r="16" spans="1:10" ht="13" thickBot="1">
      <c r="A16" s="99"/>
    </row>
    <row r="17" spans="1:17" s="14" customFormat="1" ht="39.75" customHeight="1" thickTop="1">
      <c r="A17" s="86" t="s">
        <v>81</v>
      </c>
      <c r="B17" s="14">
        <v>46</v>
      </c>
      <c r="C17" s="85"/>
      <c r="D17" s="84" t="s">
        <v>80</v>
      </c>
      <c r="E17" s="84" t="s">
        <v>79</v>
      </c>
      <c r="F17" s="84" t="s">
        <v>78</v>
      </c>
      <c r="G17" s="84" t="s">
        <v>77</v>
      </c>
      <c r="H17" s="84" t="s">
        <v>76</v>
      </c>
      <c r="I17" s="83" t="s">
        <v>75</v>
      </c>
    </row>
    <row r="18" spans="1:17">
      <c r="A18" s="72" t="s">
        <v>74</v>
      </c>
      <c r="B18" s="1">
        <v>6</v>
      </c>
      <c r="C18" s="82" t="s">
        <v>73</v>
      </c>
      <c r="D18" s="46">
        <f>[1]BSE_KU!T33</f>
        <v>279.42470215900585</v>
      </c>
      <c r="E18" s="40">
        <f>D18*0.000001*$B$22*0.000117</f>
        <v>1.3289578547033396E+20</v>
      </c>
      <c r="F18" s="64">
        <v>39.963998670000002</v>
      </c>
      <c r="G18" s="40">
        <f>E18/F18*6.02E+23</f>
        <v>2.0018833328907485E+42</v>
      </c>
      <c r="H18" s="40">
        <f>0.0000000000581+0.0000000004962</f>
        <v>5.5430000000000004E-10</v>
      </c>
      <c r="I18" s="79">
        <f>G18/(EXP(-H18*4550000000))</f>
        <v>2.4932032036867896E+43</v>
      </c>
      <c r="L18" s="1"/>
    </row>
    <row r="19" spans="1:17">
      <c r="A19" s="72" t="s">
        <v>72</v>
      </c>
      <c r="B19" s="4">
        <v>210000000</v>
      </c>
      <c r="C19" s="82" t="s">
        <v>71</v>
      </c>
      <c r="D19" s="81">
        <f>D32</f>
        <v>7.9500000000000001E-2</v>
      </c>
      <c r="E19" s="40">
        <f>D19*0.000001*$B$22</f>
        <v>3.2316750000000002E+20</v>
      </c>
      <c r="F19" s="36">
        <v>232.03809999999999</v>
      </c>
      <c r="G19" s="40">
        <f>E19/F19*6.02E+23</f>
        <v>8.3842625413671297E+41</v>
      </c>
      <c r="H19" s="40">
        <v>4.9475000000000002E-11</v>
      </c>
      <c r="I19" s="79">
        <f>G19/(EXP(-H19*4550000000))</f>
        <v>1.0500970607070074E+42</v>
      </c>
      <c r="L19" s="1"/>
    </row>
    <row r="20" spans="1:17">
      <c r="A20" s="72" t="s">
        <v>70</v>
      </c>
      <c r="B20" s="4">
        <v>300000000</v>
      </c>
      <c r="C20" s="82" t="s">
        <v>69</v>
      </c>
      <c r="D20" s="81">
        <f>D28</f>
        <v>2.0299999999999999E-2</v>
      </c>
      <c r="E20" s="40">
        <f>D20*0.000001*$B$22*0.0072</f>
        <v>5.9414039999999987E+17</v>
      </c>
      <c r="F20" s="80">
        <v>235.0439231</v>
      </c>
      <c r="G20" s="40">
        <f>E20/F20*6.02E+23</f>
        <v>1.5217263058012662E+39</v>
      </c>
      <c r="H20" s="40">
        <v>9.8484999999999996E-10</v>
      </c>
      <c r="I20" s="79">
        <f>G20/(EXP(-H20*4550000000))</f>
        <v>1.3441243120659738E+41</v>
      </c>
      <c r="L20" s="1"/>
    </row>
    <row r="21" spans="1:17" ht="13" thickBot="1">
      <c r="A21" s="72" t="s">
        <v>68</v>
      </c>
      <c r="B21" s="4"/>
      <c r="C21" s="78" t="s">
        <v>67</v>
      </c>
      <c r="D21" s="77">
        <f>D28</f>
        <v>2.0299999999999999E-2</v>
      </c>
      <c r="E21" s="75">
        <f>D21*0.000001*$B$22*0.992745</f>
        <v>8.1920821027499983E+19</v>
      </c>
      <c r="F21" s="76">
        <v>238.05078259999999</v>
      </c>
      <c r="G21" s="75">
        <f>E21/F21*6.02E+23</f>
        <v>2.071672847277377E+41</v>
      </c>
      <c r="H21" s="75">
        <v>1.5512499999999999E-10</v>
      </c>
      <c r="I21" s="74">
        <f>G21/(EXP(-H21*4550000000))</f>
        <v>4.1961824425058006E+41</v>
      </c>
      <c r="J21" s="63">
        <f>I20/I21</f>
        <v>0.32032075117861508</v>
      </c>
      <c r="L21" s="1"/>
    </row>
    <row r="22" spans="1:17" ht="13" thickTop="1">
      <c r="A22" s="72" t="s">
        <v>66</v>
      </c>
      <c r="B22" s="4">
        <f>4.043E+27+2.2E+25</f>
        <v>4.0650000000000002E+27</v>
      </c>
      <c r="D22" s="72" t="s">
        <v>65</v>
      </c>
      <c r="E22" s="73">
        <f>E23/E24*6.02E+23</f>
        <v>1.7486957643536816E+46</v>
      </c>
    </row>
    <row r="23" spans="1:17">
      <c r="A23" s="72" t="s">
        <v>64</v>
      </c>
      <c r="B23" s="4">
        <f>B22-B24</f>
        <v>4.0430000000000001E+27</v>
      </c>
      <c r="D23" s="72" t="s">
        <v>63</v>
      </c>
      <c r="E23" s="40">
        <f>D18*0.000001*$B$22*0.999883</f>
        <v>1.1357285184908882E+24</v>
      </c>
      <c r="F23" s="22"/>
    </row>
    <row r="24" spans="1:17">
      <c r="A24" s="72" t="s">
        <v>62</v>
      </c>
      <c r="B24" s="4">
        <v>2.2000000000000001E+25</v>
      </c>
      <c r="D24" s="72" t="s">
        <v>61</v>
      </c>
      <c r="E24" s="64">
        <f>(38.9637069*(93.2581/(93.2581+6.7302)))+(40.96182597*(6.7302/(6.7302+93.2581)))</f>
        <v>39.098200045347141</v>
      </c>
      <c r="F24" s="22"/>
    </row>
    <row r="26" spans="1:17" s="14" customFormat="1" ht="45" customHeight="1" thickBot="1">
      <c r="B26" s="70" t="s">
        <v>60</v>
      </c>
      <c r="C26" s="71" t="s">
        <v>56</v>
      </c>
      <c r="D26" s="70" t="s">
        <v>59</v>
      </c>
      <c r="E26" s="70" t="s">
        <v>53</v>
      </c>
      <c r="F26" s="70" t="s">
        <v>54</v>
      </c>
      <c r="G26" s="70" t="s">
        <v>53</v>
      </c>
      <c r="H26" s="71" t="s">
        <v>56</v>
      </c>
      <c r="I26" s="70" t="s">
        <v>58</v>
      </c>
      <c r="J26" s="70" t="s">
        <v>53</v>
      </c>
      <c r="K26" s="70" t="s">
        <v>57</v>
      </c>
      <c r="L26" s="70" t="s">
        <v>53</v>
      </c>
      <c r="M26" s="71" t="s">
        <v>56</v>
      </c>
      <c r="N26" s="100" t="s">
        <v>55</v>
      </c>
      <c r="O26" s="70" t="s">
        <v>53</v>
      </c>
      <c r="P26" s="70" t="s">
        <v>54</v>
      </c>
      <c r="Q26" s="70" t="s">
        <v>53</v>
      </c>
    </row>
    <row r="27" spans="1:17">
      <c r="B27" s="51" t="s">
        <v>52</v>
      </c>
      <c r="C27" s="42" t="s">
        <v>46</v>
      </c>
      <c r="D27" s="69">
        <v>2.1000000000000001E-2</v>
      </c>
      <c r="E27" s="69"/>
      <c r="F27" s="45">
        <f>D27*$B$22/(1000000000)*$D$14/1000000/1000000000000</f>
        <v>8.3220973513650005</v>
      </c>
      <c r="H27" s="41" t="s">
        <v>35</v>
      </c>
      <c r="I27" s="63">
        <f>[1]BSE_KU!T23</f>
        <v>5.4293409124255071E-3</v>
      </c>
      <c r="J27" s="63">
        <f>[1]BSE_KU!T24</f>
        <v>1.3890590764680762E-3</v>
      </c>
      <c r="K27" s="45">
        <f>(I27*B23)/(1000000000)*$D$14/1000000/1000000000000</f>
        <v>2.1399508599985331</v>
      </c>
      <c r="L27" s="32">
        <f>J27/I27*K27</f>
        <v>0.54749153041279253</v>
      </c>
      <c r="M27" s="33" t="s">
        <v>45</v>
      </c>
      <c r="N27" s="101">
        <v>1.3</v>
      </c>
      <c r="O27" s="32">
        <f>0.3*N27</f>
        <v>0.39</v>
      </c>
      <c r="P27" s="45">
        <f>N27*$B$24/(1000000000)*$D$14/1000000/1000000000000</f>
        <v>2.7881682686000007</v>
      </c>
      <c r="Q27" s="32">
        <f>O27/N27*P27</f>
        <v>0.83645048058000016</v>
      </c>
    </row>
    <row r="28" spans="1:17">
      <c r="B28" s="51"/>
      <c r="C28" s="39" t="s">
        <v>44</v>
      </c>
      <c r="D28" s="65">
        <v>2.0299999999999999E-2</v>
      </c>
      <c r="E28" s="64">
        <f>0.4*D28</f>
        <v>8.1200000000000005E-3</v>
      </c>
      <c r="F28" s="45">
        <f>D28*$B$22/(1000000000)*$D$14/1000000/1000000000000</f>
        <v>8.0446941063194988</v>
      </c>
      <c r="G28" s="32">
        <f>E28/D28*F28</f>
        <v>3.2178776425278</v>
      </c>
      <c r="H28" s="37" t="s">
        <v>43</v>
      </c>
      <c r="I28" s="63">
        <v>4.7000000000000002E-3</v>
      </c>
      <c r="J28" s="63">
        <f>0.3*I28</f>
        <v>1.41E-3</v>
      </c>
      <c r="K28" s="45">
        <f>(I28*B23)/(1000000000)*$D$14/1000000/1000000000000</f>
        <v>1.8524843446420998</v>
      </c>
      <c r="L28" s="32">
        <f>J28/I28*K28</f>
        <v>0.55574530339262995</v>
      </c>
      <c r="M28" s="33" t="s">
        <v>42</v>
      </c>
      <c r="N28" s="101">
        <v>1.4</v>
      </c>
      <c r="O28" s="32">
        <f>0.3*N28</f>
        <v>0.42</v>
      </c>
      <c r="P28" s="45">
        <f>N28*$B$24/(1000000000)*$D$14/1000000/1000000000000</f>
        <v>3.0026427507999993</v>
      </c>
      <c r="Q28" s="32">
        <f>O28/N28*P28</f>
        <v>0.90079282523999971</v>
      </c>
    </row>
    <row r="29" spans="1:17">
      <c r="B29" s="51"/>
      <c r="C29" s="50" t="s">
        <v>41</v>
      </c>
      <c r="D29" s="65">
        <v>2.18E-2</v>
      </c>
      <c r="E29" s="64">
        <f>0.3*D29</f>
        <v>6.5399999999999998E-3</v>
      </c>
      <c r="F29" s="45">
        <f>D29*$B$22/(1000000000)*$D$14/1000000/1000000000000</f>
        <v>8.639129631417001</v>
      </c>
      <c r="G29" s="32">
        <f>E29/D29*F29</f>
        <v>2.5917388894251001</v>
      </c>
      <c r="H29" s="37" t="s">
        <v>40</v>
      </c>
      <c r="I29" s="63">
        <v>3.2000000000000002E-3</v>
      </c>
      <c r="J29" s="63">
        <v>4.4999999999999999E-4</v>
      </c>
      <c r="K29" s="45">
        <f>(I29*B23)/(1000000000)*$D$14/1000000/1000000000000</f>
        <v>1.2612659367776002</v>
      </c>
      <c r="L29" s="32">
        <f>J29/I29*K29</f>
        <v>0.17736552235935005</v>
      </c>
      <c r="M29" s="33" t="s">
        <v>39</v>
      </c>
      <c r="N29" s="101">
        <v>1.1000000000000001</v>
      </c>
      <c r="O29" s="32">
        <f>0.3*N29</f>
        <v>0.33</v>
      </c>
      <c r="P29" s="45">
        <f>N29*$B$24/(1000000000)*$D$14/1000000/1000000000000</f>
        <v>2.3592193042000007</v>
      </c>
      <c r="Q29" s="32">
        <f>O29/N29*P29</f>
        <v>0.70776579126000017</v>
      </c>
    </row>
    <row r="30" spans="1:17">
      <c r="B30" s="68"/>
      <c r="C30" s="61" t="s">
        <v>36</v>
      </c>
      <c r="D30" s="60">
        <v>1.7299999999999999E-2</v>
      </c>
      <c r="E30" s="59">
        <v>6.0000000000000001E-3</v>
      </c>
      <c r="F30" s="58">
        <f>D30*$B$22/(1000000000)*$D$14/1000000/1000000000000</f>
        <v>6.8558230561245006</v>
      </c>
      <c r="G30" s="56">
        <f>E30/D30*F30</f>
        <v>2.3777421003900003</v>
      </c>
      <c r="H30" s="57"/>
      <c r="I30" s="67"/>
      <c r="J30" s="67"/>
      <c r="K30" s="54"/>
      <c r="L30" s="56"/>
      <c r="M30" s="55"/>
      <c r="N30" s="102"/>
      <c r="O30" s="54"/>
      <c r="P30" s="54"/>
      <c r="Q30" s="54"/>
    </row>
    <row r="31" spans="1:17">
      <c r="B31" s="51" t="s">
        <v>51</v>
      </c>
      <c r="C31" s="42" t="s">
        <v>46</v>
      </c>
      <c r="D31" s="66">
        <v>7.4999999999999997E-2</v>
      </c>
      <c r="E31" s="66"/>
      <c r="F31" s="45">
        <f>D31*$B$22/(1000000000)*$C$14/1000000/1000000000000</f>
        <v>8.0121149999999997</v>
      </c>
      <c r="G31" s="64"/>
      <c r="H31" s="41" t="s">
        <v>35</v>
      </c>
      <c r="I31" s="63">
        <f>3*I27</f>
        <v>1.628802273727652E-2</v>
      </c>
      <c r="J31" s="63">
        <f>SQRT((I31^2)*(((0.1^2)/(2.5^2))+((J27^2)/(I27^2))))</f>
        <v>4.2178010333311314E-3</v>
      </c>
      <c r="K31" s="45">
        <f>(I31*B23)/(1000000000)*$C$14/1000000/1000000000000</f>
        <v>1.7306030673565398</v>
      </c>
      <c r="L31" s="32">
        <f>J31/I31*K31</f>
        <v>0.44814152850347411</v>
      </c>
      <c r="M31" s="33" t="s">
        <v>45</v>
      </c>
      <c r="N31" s="101">
        <v>5.6</v>
      </c>
      <c r="O31" s="32">
        <f>0.3*N31</f>
        <v>1.68</v>
      </c>
      <c r="P31" s="45">
        <f>N31*$B$24/(1000000000)*$C$14/1000000/1000000000000</f>
        <v>3.2376959999999997</v>
      </c>
      <c r="Q31" s="32">
        <f>O31/N31*P31</f>
        <v>0.97130879999999986</v>
      </c>
    </row>
    <row r="32" spans="1:17">
      <c r="B32" s="51"/>
      <c r="C32" s="39" t="s">
        <v>44</v>
      </c>
      <c r="D32" s="65">
        <v>7.9500000000000001E-2</v>
      </c>
      <c r="E32" s="64">
        <f>0.3*D32</f>
        <v>2.385E-2</v>
      </c>
      <c r="F32" s="45">
        <f>D32*$B$22/(1000000000)*$C$14/1000000/1000000000000</f>
        <v>8.4928419000000002</v>
      </c>
      <c r="G32" s="32">
        <f>E32/D32*F32</f>
        <v>2.5478525699999999</v>
      </c>
      <c r="H32" s="37" t="s">
        <v>43</v>
      </c>
      <c r="I32" s="63">
        <v>1.37E-2</v>
      </c>
      <c r="J32" s="63">
        <f>0.3*I32</f>
        <v>4.1099999999999999E-3</v>
      </c>
      <c r="K32" s="45">
        <f>(I32*B23)/(1000000000)*$C$14/1000000/1000000000000</f>
        <v>1.4556255480000002</v>
      </c>
      <c r="L32" s="32">
        <f>J32/I32*K32</f>
        <v>0.43668766440000006</v>
      </c>
      <c r="M32" s="33" t="s">
        <v>42</v>
      </c>
      <c r="N32" s="101">
        <v>5.6</v>
      </c>
      <c r="O32" s="32">
        <f>0.3*N32</f>
        <v>1.68</v>
      </c>
      <c r="P32" s="45">
        <f>N32*$B$24/(1000000000)*$C$14/1000000/1000000000000</f>
        <v>3.2376959999999997</v>
      </c>
      <c r="Q32" s="32">
        <f>O32/N32*P32</f>
        <v>0.97130879999999986</v>
      </c>
    </row>
    <row r="33" spans="1:29">
      <c r="B33" s="51"/>
      <c r="C33" s="50" t="s">
        <v>41</v>
      </c>
      <c r="D33" s="65">
        <v>8.3400000000000002E-2</v>
      </c>
      <c r="E33" s="64">
        <f>0.3*D33</f>
        <v>2.5020000000000001E-2</v>
      </c>
      <c r="F33" s="45">
        <f>D33*$B$22/(1000000000)*$C$14/1000000/1000000000000</f>
        <v>8.9094718800000017</v>
      </c>
      <c r="G33" s="32">
        <f>E33/D33*F33</f>
        <v>2.6728415640000005</v>
      </c>
      <c r="H33" s="37" t="s">
        <v>40</v>
      </c>
      <c r="I33" s="63">
        <v>7.9000000000000008E-3</v>
      </c>
      <c r="J33" s="63">
        <v>1.0499999999999999E-3</v>
      </c>
      <c r="K33" s="45">
        <f>(I33*B23)/(1000000000)*$C$14/1000000/1000000000000</f>
        <v>0.83937531600000015</v>
      </c>
      <c r="L33" s="32">
        <f>J33/I33*K33</f>
        <v>0.11156254200000001</v>
      </c>
      <c r="M33" s="33" t="s">
        <v>39</v>
      </c>
      <c r="N33" s="101">
        <v>4.2</v>
      </c>
      <c r="O33" s="32">
        <f>0.3*N33</f>
        <v>1.26</v>
      </c>
      <c r="P33" s="45">
        <f>N33*$B$24/(1000000000)*$C$14/1000000/1000000000000</f>
        <v>2.4282720000000007</v>
      </c>
      <c r="Q33" s="32">
        <f>O33/N33*P33</f>
        <v>0.72848160000000017</v>
      </c>
    </row>
    <row r="34" spans="1:29">
      <c r="B34" s="62"/>
      <c r="C34" s="61" t="s">
        <v>36</v>
      </c>
      <c r="D34" s="60">
        <v>6.2600000000000003E-2</v>
      </c>
      <c r="E34" s="59">
        <v>2.0400000000000001E-2</v>
      </c>
      <c r="F34" s="58">
        <f>D34*$B$22/(1000000000)*$C$14/1000000/1000000000000</f>
        <v>6.687445320000001</v>
      </c>
      <c r="G34" s="56">
        <f>E34/D34*F34</f>
        <v>2.1792952800000003</v>
      </c>
      <c r="H34" s="57"/>
      <c r="I34" s="56"/>
      <c r="J34" s="54"/>
      <c r="K34" s="54"/>
      <c r="L34" s="56"/>
      <c r="M34" s="55"/>
      <c r="N34" s="102"/>
      <c r="O34" s="54"/>
      <c r="P34" s="54"/>
      <c r="Q34" s="54"/>
    </row>
    <row r="35" spans="1:29">
      <c r="B35" s="51" t="s">
        <v>50</v>
      </c>
      <c r="C35" s="53" t="s">
        <v>46</v>
      </c>
      <c r="D35" s="47">
        <v>267</v>
      </c>
      <c r="E35" s="47"/>
      <c r="F35" s="45">
        <f>D35*$B$22/(1000000000)*$B$14/1000000/1000000000000</f>
        <v>3.6153066514500001</v>
      </c>
      <c r="H35" s="52" t="s">
        <v>49</v>
      </c>
      <c r="I35" s="23">
        <f>[1]BSE_KU!AC7</f>
        <v>102.93612000000002</v>
      </c>
      <c r="J35" s="23">
        <f>[1]BSE_KU!AD7</f>
        <v>22.382135719097423</v>
      </c>
      <c r="K35" s="45">
        <f>(I35*B23)/(1000000000)*$B$14/1000000/1000000000000</f>
        <v>1.3862605504486285</v>
      </c>
      <c r="L35" s="32">
        <f>J35/I35*K35</f>
        <v>0.30142453185696039</v>
      </c>
      <c r="M35" s="33" t="s">
        <v>45</v>
      </c>
      <c r="N35" s="103">
        <f>1.81*0.83013*10000</f>
        <v>15025.353000000001</v>
      </c>
      <c r="O35" s="23">
        <f>0.3*N35</f>
        <v>4507.6059000000005</v>
      </c>
      <c r="P35" s="45">
        <f>N35*$B$24/(1000000000)*$B$14/1000000/1000000000000</f>
        <v>1.10108461296834</v>
      </c>
      <c r="Q35" s="32">
        <f>O35/N35*P35</f>
        <v>0.33032538389050198</v>
      </c>
    </row>
    <row r="36" spans="1:29">
      <c r="B36" s="51"/>
      <c r="C36" s="39" t="s">
        <v>44</v>
      </c>
      <c r="D36" s="49">
        <v>240</v>
      </c>
      <c r="E36" s="1">
        <f>0.4*D36</f>
        <v>96</v>
      </c>
      <c r="F36" s="45">
        <f>D36*$B$22/(1000000000)*$B$14/1000000/1000000000000</f>
        <v>3.2497138440000004</v>
      </c>
      <c r="G36" s="32">
        <f>E36/D36*F36</f>
        <v>1.2998855376000003</v>
      </c>
      <c r="H36" s="37" t="s">
        <v>43</v>
      </c>
      <c r="I36" s="23">
        <v>60</v>
      </c>
      <c r="J36" s="23">
        <f>0.28*I36</f>
        <v>16.8</v>
      </c>
      <c r="K36" s="45">
        <f>(I36*B23)/(1000000000)*$B$14/1000000/1000000000000</f>
        <v>0.80803155419999995</v>
      </c>
      <c r="L36" s="32">
        <f>J36/I36*K36</f>
        <v>0.226248835176</v>
      </c>
      <c r="M36" s="33" t="s">
        <v>42</v>
      </c>
      <c r="N36" s="103">
        <f>1.9*0.83013*10000</f>
        <v>15772.470000000001</v>
      </c>
      <c r="O36" s="23">
        <f>0.3*N36</f>
        <v>4731.741</v>
      </c>
      <c r="P36" s="45">
        <f>N36*$B$24/(1000000000)*$B$14/1000000/1000000000000</f>
        <v>1.1558346765966001</v>
      </c>
      <c r="Q36" s="32">
        <f>O36/N36*P36</f>
        <v>0.34675040297898002</v>
      </c>
    </row>
    <row r="37" spans="1:29">
      <c r="B37" s="51"/>
      <c r="C37" s="50" t="s">
        <v>41</v>
      </c>
      <c r="D37" s="49">
        <v>260</v>
      </c>
      <c r="E37" s="1">
        <f>0.3*D37</f>
        <v>78</v>
      </c>
      <c r="F37" s="45">
        <f>D37*$B$22/(1000000000)*$B$14/1000000/1000000000000</f>
        <v>3.5205233310000001</v>
      </c>
      <c r="G37" s="32">
        <f>E37/D37*F37</f>
        <v>1.0561569993</v>
      </c>
      <c r="H37" s="37" t="s">
        <v>40</v>
      </c>
      <c r="I37" s="23">
        <f>0.006*0.83013*10000</f>
        <v>49.807800000000007</v>
      </c>
      <c r="J37" s="23">
        <f>0.3*I37</f>
        <v>14.942340000000002</v>
      </c>
      <c r="K37" s="45">
        <f>(I37*B23)/(1000000000)*$B$14/1000000/1000000000000</f>
        <v>0.67077123408804606</v>
      </c>
      <c r="L37" s="32">
        <f>J37/I37*K37</f>
        <v>0.20123137022641382</v>
      </c>
      <c r="M37" s="33" t="s">
        <v>39</v>
      </c>
      <c r="N37" s="103">
        <f>1.3*0.83013*10000</f>
        <v>10791.69</v>
      </c>
      <c r="O37" s="23">
        <f>0.3*N37</f>
        <v>3237.5070000000001</v>
      </c>
      <c r="P37" s="45">
        <f>N37*$B$24/(1000000000)*$B$14/1000000/1000000000000</f>
        <v>0.79083425240820004</v>
      </c>
      <c r="Q37" s="32">
        <f>O37/N37*P37</f>
        <v>0.23725027572245999</v>
      </c>
    </row>
    <row r="38" spans="1:29">
      <c r="B38" s="38"/>
      <c r="C38" s="48" t="s">
        <v>36</v>
      </c>
      <c r="D38" s="47">
        <v>190</v>
      </c>
      <c r="E38" s="36">
        <v>40</v>
      </c>
      <c r="F38" s="35">
        <f>D38*$B$22/(1000000000)*$B$14/1000000/1000000000000</f>
        <v>2.5726901265000004</v>
      </c>
      <c r="G38" s="34">
        <f>E38/D38*F38</f>
        <v>0.54161897400000003</v>
      </c>
      <c r="H38" s="37"/>
      <c r="I38" s="34"/>
      <c r="J38" s="36"/>
      <c r="K38" s="36"/>
      <c r="L38" s="36"/>
      <c r="M38" s="33" t="s">
        <v>35</v>
      </c>
      <c r="N38" s="104">
        <f>13000*N27</f>
        <v>16900</v>
      </c>
      <c r="O38" s="46">
        <f>SQRT((N38^2)*(((O27^2)/(N27^2))+(([1]BSE_KU!H33^2)/([1]BSE_KU!H32^2))))</f>
        <v>6396.4755920741227</v>
      </c>
      <c r="P38" s="45">
        <f>N38*$B$24/(1000000000)*$B$14/1000000/1000000000000</f>
        <v>1.2384620820000001</v>
      </c>
      <c r="Q38" s="32">
        <f>O38/N38*P38</f>
        <v>0.46874511711374561</v>
      </c>
    </row>
    <row r="39" spans="1:29" ht="13" thickBot="1">
      <c r="B39" s="30"/>
      <c r="C39" s="31" t="s">
        <v>35</v>
      </c>
      <c r="D39" s="44">
        <f>[1]BSE_KU!T33</f>
        <v>279.42470215900585</v>
      </c>
      <c r="E39" s="43">
        <f>[1]BSE_KU!T34</f>
        <v>123.75994391987885</v>
      </c>
      <c r="F39" s="27">
        <f>D39*$B$22/(1000000000)*$B$14/1000000/1000000000000</f>
        <v>3.7835430123404081</v>
      </c>
      <c r="G39" s="29">
        <f>E39/D39*F39</f>
        <v>1.6757683462045578</v>
      </c>
      <c r="H39" s="28"/>
      <c r="I39" s="26"/>
      <c r="J39" s="24"/>
      <c r="K39" s="24"/>
      <c r="L39" s="24"/>
      <c r="M39" s="25"/>
      <c r="N39" s="105"/>
      <c r="O39" s="24"/>
      <c r="P39" s="24"/>
      <c r="Q39" s="24"/>
      <c r="AA39" s="1" t="s">
        <v>48</v>
      </c>
    </row>
    <row r="40" spans="1:29">
      <c r="B40" s="38" t="s">
        <v>47</v>
      </c>
      <c r="C40" s="42" t="s">
        <v>46</v>
      </c>
      <c r="D40" s="38"/>
      <c r="E40" s="38"/>
      <c r="F40" s="35">
        <f>F27+F31+F35</f>
        <v>19.949519002815002</v>
      </c>
      <c r="G40" s="36"/>
      <c r="H40" s="41" t="s">
        <v>35</v>
      </c>
      <c r="I40" s="36"/>
      <c r="J40" s="36"/>
      <c r="K40" s="35">
        <f>K27+K31+K35</f>
        <v>5.2568144778037009</v>
      </c>
      <c r="L40" s="32">
        <f>SQRT((L27^2)+(L31^2)+(L35^2))</f>
        <v>0.76904782286172524</v>
      </c>
      <c r="M40" s="33" t="s">
        <v>45</v>
      </c>
      <c r="N40" s="1"/>
      <c r="O40" s="1"/>
      <c r="P40" s="32">
        <f>SUM(P27,P31,P35)</f>
        <v>7.1269488815683406</v>
      </c>
      <c r="Q40" s="32">
        <f>SQRT((Q27^2)+(Q31^2)+(Q35^2))</f>
        <v>1.3237088239723873</v>
      </c>
      <c r="AA40" s="3">
        <f>F44/B17</f>
        <v>0.44176258736217194</v>
      </c>
    </row>
    <row r="41" spans="1:29">
      <c r="A41" s="22"/>
      <c r="B41" s="38"/>
      <c r="C41" s="39" t="s">
        <v>44</v>
      </c>
      <c r="D41" s="38"/>
      <c r="E41" s="38"/>
      <c r="F41" s="35">
        <f>F28+F32+F36</f>
        <v>19.787249850319498</v>
      </c>
      <c r="G41" s="32">
        <f>SQRT((G28^2)+(G32^2)+(G36^2))</f>
        <v>4.3053445450506649</v>
      </c>
      <c r="H41" s="37" t="s">
        <v>43</v>
      </c>
      <c r="I41" s="36"/>
      <c r="J41" s="40"/>
      <c r="K41" s="35">
        <f>K28+K32+K36</f>
        <v>4.1161414468421</v>
      </c>
      <c r="L41" s="32">
        <f>SQRT((L28^2)+(L32^2)+(L36^2))</f>
        <v>0.74211690042781686</v>
      </c>
      <c r="M41" s="33" t="s">
        <v>42</v>
      </c>
      <c r="N41" s="1"/>
      <c r="O41" s="1"/>
      <c r="P41" s="32">
        <f>SUM(P28,P32,P36)</f>
        <v>7.3961734273965991</v>
      </c>
      <c r="Q41" s="32">
        <f>SQRT((Q28^2)+(Q32^2)+(Q36^2))</f>
        <v>1.3693444931526126</v>
      </c>
      <c r="AA41" s="1"/>
    </row>
    <row r="42" spans="1:29">
      <c r="B42" s="38"/>
      <c r="C42" s="39" t="s">
        <v>41</v>
      </c>
      <c r="D42" s="38"/>
      <c r="E42" s="38"/>
      <c r="F42" s="35">
        <f>F29+F33+F37</f>
        <v>21.069124842417004</v>
      </c>
      <c r="G42" s="32">
        <f>SQRT((G29^2)+(G33^2)+(G37^2))</f>
        <v>3.8699690056090632</v>
      </c>
      <c r="H42" s="37" t="s">
        <v>40</v>
      </c>
      <c r="I42" s="36"/>
      <c r="J42" s="36"/>
      <c r="K42" s="35">
        <f>K29+K33+K37</f>
        <v>2.7714124868656462</v>
      </c>
      <c r="L42" s="32">
        <f>SQRT((L29^2)+(L33^2)+(L37^2))</f>
        <v>0.29051470472681223</v>
      </c>
      <c r="M42" s="33" t="s">
        <v>39</v>
      </c>
      <c r="N42" s="1"/>
      <c r="O42" s="1"/>
      <c r="P42" s="32">
        <f>SUM(P29,P33,P37)</f>
        <v>5.5783255566082017</v>
      </c>
      <c r="Q42" s="32">
        <f>SQRT((Q29^2)+(Q33^2)+(Q37^2))</f>
        <v>1.0430271090181873</v>
      </c>
      <c r="AA42" s="1" t="s">
        <v>38</v>
      </c>
      <c r="AB42" s="1" t="s">
        <v>37</v>
      </c>
    </row>
    <row r="43" spans="1:29">
      <c r="B43" s="38"/>
      <c r="C43" s="39" t="s">
        <v>36</v>
      </c>
      <c r="D43" s="38"/>
      <c r="E43" s="38"/>
      <c r="F43" s="35">
        <f>F30+F34+F38</f>
        <v>16.115958502624501</v>
      </c>
      <c r="G43" s="32">
        <f>SQRT((G30^2)+(G34^2)+(G38^2))</f>
        <v>3.2705254205393577</v>
      </c>
      <c r="H43" s="37"/>
      <c r="I43" s="34"/>
      <c r="J43" s="36"/>
      <c r="K43" s="35"/>
      <c r="L43" s="34"/>
      <c r="M43" s="33" t="s">
        <v>35</v>
      </c>
      <c r="N43" s="1"/>
      <c r="O43" s="1"/>
      <c r="P43" s="32">
        <f>SUM(P27,P31,P38)</f>
        <v>7.2643263506000002</v>
      </c>
      <c r="Q43" s="32">
        <f>SQRT((Q27^2)+(Q31^2)+(Q38^2))</f>
        <v>1.3648487741277171</v>
      </c>
      <c r="AA43" s="3">
        <f>(F44-P43)/(B17-P43)</f>
        <v>0.33707307600321418</v>
      </c>
      <c r="AB43" s="3">
        <f>SQRT(((AC43^2/(F44-P43)^2)+(AC44^2/(B17-Q43)^2))*AA43^2)</f>
        <v>0.12845159476116333</v>
      </c>
      <c r="AC43" s="23">
        <f>SQRT((G44^2)+(Q43^2))</f>
        <v>4.6386744838493419</v>
      </c>
    </row>
    <row r="44" spans="1:29" ht="13" thickBot="1">
      <c r="B44" s="30"/>
      <c r="C44" s="31" t="s">
        <v>35</v>
      </c>
      <c r="D44" s="30"/>
      <c r="E44" s="30"/>
      <c r="F44" s="27">
        <f>SUM(F28,F32,F39)</f>
        <v>20.321079018659908</v>
      </c>
      <c r="G44" s="29">
        <f>SQRT((G28^2)+(G32^2)+(G39^2))</f>
        <v>4.4333383348078712</v>
      </c>
      <c r="H44" s="28"/>
      <c r="I44" s="26"/>
      <c r="J44" s="24"/>
      <c r="K44" s="27"/>
      <c r="L44" s="26"/>
      <c r="M44" s="25"/>
      <c r="N44" s="24"/>
      <c r="O44" s="24"/>
      <c r="P44" s="24"/>
      <c r="Q44" s="24"/>
      <c r="AB44" s="1"/>
      <c r="AC44" s="23">
        <f>SQRT((B18^2)+(Q43^2))</f>
        <v>6.1532765398800278</v>
      </c>
    </row>
    <row r="46" spans="1:29">
      <c r="AA46" t="s">
        <v>34</v>
      </c>
    </row>
    <row r="47" spans="1:29">
      <c r="B47" s="22"/>
      <c r="D47" s="21" t="s">
        <v>33</v>
      </c>
      <c r="F47" s="1"/>
      <c r="T47" t="s">
        <v>32</v>
      </c>
    </row>
    <row r="48" spans="1:29" s="16" customFormat="1" ht="39.75" customHeight="1">
      <c r="A48" s="16" t="s">
        <v>31</v>
      </c>
      <c r="B48" s="16" t="s">
        <v>30</v>
      </c>
      <c r="C48" s="16" t="s">
        <v>29</v>
      </c>
      <c r="D48" s="16" t="s">
        <v>28</v>
      </c>
      <c r="E48" s="16" t="s">
        <v>17</v>
      </c>
      <c r="F48" s="20" t="s">
        <v>27</v>
      </c>
      <c r="G48" s="16" t="s">
        <v>26</v>
      </c>
      <c r="H48" s="16" t="s">
        <v>25</v>
      </c>
      <c r="I48" s="16" t="s">
        <v>17</v>
      </c>
      <c r="J48" s="20" t="s">
        <v>24</v>
      </c>
      <c r="K48" s="16" t="s">
        <v>23</v>
      </c>
      <c r="L48" s="16" t="s">
        <v>22</v>
      </c>
      <c r="M48" s="16" t="s">
        <v>21</v>
      </c>
      <c r="N48" s="16" t="s">
        <v>20</v>
      </c>
      <c r="O48" s="16" t="s">
        <v>17</v>
      </c>
      <c r="P48" s="16" t="s">
        <v>19</v>
      </c>
      <c r="Q48" s="16" t="s">
        <v>17</v>
      </c>
      <c r="R48" s="16" t="s">
        <v>18</v>
      </c>
      <c r="S48" s="16" t="s">
        <v>17</v>
      </c>
      <c r="T48" s="20" t="s">
        <v>16</v>
      </c>
      <c r="U48" s="16" t="s">
        <v>15</v>
      </c>
      <c r="V48" s="16" t="s">
        <v>14</v>
      </c>
      <c r="X48" s="19" t="s">
        <v>13</v>
      </c>
      <c r="Y48" s="16" t="s">
        <v>12</v>
      </c>
      <c r="AA48" s="18" t="s">
        <v>11</v>
      </c>
      <c r="AB48" s="17"/>
    </row>
    <row r="49" spans="1:30" s="12" customFormat="1" ht="12.75" customHeight="1">
      <c r="A49" s="6">
        <f>SUM(D49,H49,N49)</f>
        <v>103.2105589843668</v>
      </c>
      <c r="B49" s="7">
        <f>$I$18*EXP(-$H$18*U49)</f>
        <v>2.4932032036867896E+43</v>
      </c>
      <c r="C49" s="7">
        <f>B49/6.02E+23*$F$18/1000</f>
        <v>1.6551224172122691E+18</v>
      </c>
      <c r="D49" s="6">
        <f>C49*$B$12/1000000000000000000</f>
        <v>47.121335218033295</v>
      </c>
      <c r="E49" s="6">
        <f>D49/A49*100</f>
        <v>45.655537264526117</v>
      </c>
      <c r="F49" s="8">
        <f>$I$19*EXP(-$H$19*U49)</f>
        <v>1.0500970607070074E+42</v>
      </c>
      <c r="G49" s="7">
        <f>F49/6.02E+23*$F$19/1000</f>
        <v>4.0475502787714061E+17</v>
      </c>
      <c r="H49" s="6">
        <f>G49*$C$12/1000000000000000000</f>
        <v>10.636962132611256</v>
      </c>
      <c r="I49" s="6">
        <f>H49/A49*100</f>
        <v>10.30607937529185</v>
      </c>
      <c r="J49" s="8">
        <f>$I$20*EXP(-$H$20*U49)</f>
        <v>1.3441243120659738E+41</v>
      </c>
      <c r="K49" s="7">
        <f>J49/6.02E+23*$F$20/1000</f>
        <v>5.2479775987055672E+16</v>
      </c>
      <c r="L49" s="7">
        <f>$I$21*EXP(-$H$21*U49)</f>
        <v>4.1961824425058006E+41</v>
      </c>
      <c r="M49" s="7">
        <f>L49/6.02E+23*$F$21/1000</f>
        <v>1.6593098245363546E+17</v>
      </c>
      <c r="N49" s="6">
        <f>((K49*$D$12)+($E$12*M49))/1000000000000000000</f>
        <v>45.452261633722244</v>
      </c>
      <c r="O49" s="6">
        <f>N49/A49*100</f>
        <v>44.038383360182024</v>
      </c>
      <c r="P49" s="6">
        <f>(K49*$D$12)/1000000000000000000</f>
        <v>29.833178255361538</v>
      </c>
      <c r="Q49" s="6">
        <f>P49/A49*100</f>
        <v>28.905161011559233</v>
      </c>
      <c r="R49" s="6">
        <f>(M49*$E$12)/1000000000000000000</f>
        <v>15.619083378360704</v>
      </c>
      <c r="S49" s="6">
        <f>R49/A49*100</f>
        <v>15.133222348622791</v>
      </c>
      <c r="T49" s="15">
        <v>0</v>
      </c>
      <c r="U49" s="4">
        <f>T49*1000000000</f>
        <v>0</v>
      </c>
      <c r="V49" s="14">
        <v>4.55</v>
      </c>
      <c r="X49" s="2">
        <f>LOG(((A49+18)/($B$17-$P$40)),11)*1450</f>
        <v>687.67829456863092</v>
      </c>
      <c r="Y49" s="2">
        <f>1450+X49</f>
        <v>2137.6782945686309</v>
      </c>
      <c r="Z49" s="2" t="s">
        <v>10</v>
      </c>
      <c r="AA49" s="2">
        <f>((((B17-P43)*10^12)/(B23*AC54))*(1-AA43))*60*60*24*365.25*1000000000</f>
        <v>167.03048824320598</v>
      </c>
      <c r="AC49" s="13" t="s">
        <v>9</v>
      </c>
    </row>
    <row r="50" spans="1:30">
      <c r="A50" s="6">
        <f>SUM(D50,H50,N50)</f>
        <v>100.34208836890625</v>
      </c>
      <c r="B50" s="7">
        <f>$I$18*EXP(-$H$18*U50)</f>
        <v>2.4250528329159124E+43</v>
      </c>
      <c r="C50" s="7">
        <f>B50/6.02E+23*$F$18/1000</f>
        <v>1.6098805347064996E+18</v>
      </c>
      <c r="D50" s="6">
        <f>C50*$B$12/1000000000000000000</f>
        <v>45.83329882309404</v>
      </c>
      <c r="E50" s="6">
        <f>D50/A50*100</f>
        <v>45.677042971827113</v>
      </c>
      <c r="F50" s="8">
        <f>$I$19*EXP(-$H$19*U50)</f>
        <v>1.0475025934578192E+42</v>
      </c>
      <c r="G50" s="7">
        <f>F50/6.02E+23*$F$19/1000</f>
        <v>4.0375500254323053E+17</v>
      </c>
      <c r="H50" s="6">
        <f>G50*$C$12/1000000000000000000</f>
        <v>10.610681466836098</v>
      </c>
      <c r="I50" s="6">
        <f>H50/A50*100</f>
        <v>10.574507307268791</v>
      </c>
      <c r="J50" s="8">
        <f>$I$20*EXP(-$H$20*U50)</f>
        <v>1.2795394799688115E+41</v>
      </c>
      <c r="K50" s="7">
        <f>J50/6.02E+23*$F$20/1000</f>
        <v>4.9958136068638424E+16</v>
      </c>
      <c r="L50" s="7">
        <f>$I$21*EXP(-$H$21*U50)</f>
        <v>4.1637616966752992E+41</v>
      </c>
      <c r="M50" s="7">
        <f>L50/6.02E+23*$F$21/1000</f>
        <v>1.6464895854708618E+17</v>
      </c>
      <c r="N50" s="6">
        <f>((K50*$D$12)+($E$12*M50))/1000000000000000000</f>
        <v>43.898108078976108</v>
      </c>
      <c r="O50" s="6">
        <f>N50/A50*100</f>
        <v>43.748449720904098</v>
      </c>
      <c r="P50" s="6">
        <f>(K50*$D$12)/1000000000000000000</f>
        <v>28.399701610938887</v>
      </c>
      <c r="Q50" s="6">
        <f>P50/A50*100</f>
        <v>28.30288074783514</v>
      </c>
      <c r="R50" s="6">
        <f>(M50*$E$12)/1000000000000000000</f>
        <v>15.498406468037221</v>
      </c>
      <c r="S50" s="6">
        <f>R50/A50*100</f>
        <v>15.44556897306896</v>
      </c>
      <c r="T50" s="5">
        <v>0.05</v>
      </c>
      <c r="U50" s="4">
        <f>T50*1000000000</f>
        <v>50000000</v>
      </c>
      <c r="V50" s="3">
        <f>V49-0.05</f>
        <v>4.5</v>
      </c>
      <c r="W50" s="1"/>
      <c r="X50" s="2">
        <f>LOG(((A50+18)/($B$17-$P$40)),11)*1450</f>
        <v>673.19598004471652</v>
      </c>
      <c r="Y50" s="2">
        <f>1450+X50</f>
        <v>2123.1959800447166</v>
      </c>
      <c r="Z50" s="2" t="s">
        <v>8</v>
      </c>
      <c r="AA50" s="2">
        <f>((B17-0-F44)*10^12)/(AC54*B23)*60*60*24*365.25*1000000000</f>
        <v>167.03048824320595</v>
      </c>
      <c r="AC50" s="11">
        <v>6371000</v>
      </c>
      <c r="AD50" t="s">
        <v>7</v>
      </c>
    </row>
    <row r="51" spans="1:30">
      <c r="A51" s="6">
        <f>SUM(D51,H51,N51)</f>
        <v>97.578701036820775</v>
      </c>
      <c r="B51" s="7">
        <f>$I$18*EXP(-$H$18*U51)</f>
        <v>2.3587653159346258E+43</v>
      </c>
      <c r="C51" s="7">
        <f>B51/6.02E+23*$F$18/1000</f>
        <v>1.5658753147650086E+18</v>
      </c>
      <c r="D51" s="6">
        <f>C51*$B$12/1000000000000000000</f>
        <v>44.580470211359795</v>
      </c>
      <c r="E51" s="6">
        <f>D51/A51*100</f>
        <v>45.686681353277706</v>
      </c>
      <c r="F51" s="8">
        <f>$I$19*EXP(-$H$19*U51)</f>
        <v>1.0449145363401883E+42</v>
      </c>
      <c r="G51" s="7">
        <f>F51/6.02E+23*$F$19/1000</f>
        <v>4.0275744796471469E+17</v>
      </c>
      <c r="H51" s="6">
        <f>G51*$C$12/1000000000000000000</f>
        <v>10.584465732512703</v>
      </c>
      <c r="I51" s="6">
        <f>H51/A51*100</f>
        <v>10.84710661245502</v>
      </c>
      <c r="J51" s="8">
        <f>$I$20*EXP(-$H$20*U51)</f>
        <v>1.2180579326642644E+41</v>
      </c>
      <c r="K51" s="7">
        <f>J51/6.02E+23*$F$20/1000</f>
        <v>4.7557660308386104E+16</v>
      </c>
      <c r="L51" s="7">
        <f>$I$21*EXP(-$H$21*U51)</f>
        <v>4.1315914415645416E+41</v>
      </c>
      <c r="M51" s="7">
        <f>L51/6.02E+23*$F$21/1000</f>
        <v>1.6337683987506666E+17</v>
      </c>
      <c r="N51" s="6">
        <f>((K51*$D$12)+($E$12*M51))/1000000000000000000</f>
        <v>42.413765092948275</v>
      </c>
      <c r="O51" s="6">
        <f>N51/A51*100</f>
        <v>43.466212034267272</v>
      </c>
      <c r="P51" s="6">
        <f>(K51*$D$12)/1000000000000000000</f>
        <v>27.035103155508249</v>
      </c>
      <c r="Q51" s="6">
        <f>P51/A51*100</f>
        <v>27.705946962039086</v>
      </c>
      <c r="R51" s="6">
        <f>(M51*$E$12)/1000000000000000000</f>
        <v>15.378661937440025</v>
      </c>
      <c r="S51" s="6">
        <f>R51/A51*100</f>
        <v>15.760265072228183</v>
      </c>
      <c r="T51" s="5">
        <v>0.1</v>
      </c>
      <c r="U51" s="4">
        <f>T51*1000000000</f>
        <v>100000000</v>
      </c>
      <c r="V51" s="3">
        <f>V50-0.05</f>
        <v>4.45</v>
      </c>
      <c r="W51" s="1"/>
      <c r="X51" s="2">
        <f>LOG(((A51+18)/($B$17-$P$40)),11)*1450</f>
        <v>658.90832580541962</v>
      </c>
      <c r="Y51" s="2">
        <f>1450+X51</f>
        <v>2108.9083258054197</v>
      </c>
      <c r="Z51" s="2"/>
      <c r="AC51" t="s">
        <v>6</v>
      </c>
    </row>
    <row r="52" spans="1:30">
      <c r="A52" s="6">
        <f>SUM(D52,H52,N52)</f>
        <v>94.916117658537928</v>
      </c>
      <c r="B52" s="7">
        <f>$I$18*EXP(-$H$18*U52)</f>
        <v>2.2942897326349083E+43</v>
      </c>
      <c r="C52" s="7">
        <f>B52/6.02E+23*$F$18/1000</f>
        <v>1.5230729538806666E+18</v>
      </c>
      <c r="D52" s="6">
        <f>C52*$B$12/1000000000000000000</f>
        <v>43.361886996982577</v>
      </c>
      <c r="E52" s="6">
        <f>D52/A52*100</f>
        <v>45.684429648689992</v>
      </c>
      <c r="F52" s="8">
        <f>$I$19*EXP(-$H$19*U52)</f>
        <v>1.0423328735166489E+42</v>
      </c>
      <c r="G52" s="7">
        <f>F52/6.02E+23*$F$19/1000</f>
        <v>4.0176235803711552E+17</v>
      </c>
      <c r="H52" s="6">
        <f>G52*$C$12/1000000000000000000</f>
        <v>10.558314769215396</v>
      </c>
      <c r="I52" s="6">
        <f>H52/A52*100</f>
        <v>11.123837583832794</v>
      </c>
      <c r="J52" s="8">
        <f>$I$20*EXP(-$H$20*U52)</f>
        <v>1.159530558105566E+41</v>
      </c>
      <c r="K52" s="7">
        <f>J52/6.02E+23*$F$20/1000</f>
        <v>4.527252679924664E+16</v>
      </c>
      <c r="L52" s="7">
        <f>$I$21*EXP(-$H$21*U52)</f>
        <v>4.0996697418201308E+41</v>
      </c>
      <c r="M52" s="7">
        <f>L52/6.02E+23*$F$21/1000</f>
        <v>1.6211454990727942E+17</v>
      </c>
      <c r="N52" s="6">
        <f>((K52*$D$12)+($E$12*M52))/1000000000000000000</f>
        <v>40.995915892339951</v>
      </c>
      <c r="O52" s="6">
        <f>N52/A52*100</f>
        <v>43.191732767477212</v>
      </c>
      <c r="P52" s="6">
        <f>(K52*$D$12)/1000000000000000000</f>
        <v>25.736073309567736</v>
      </c>
      <c r="Q52" s="6">
        <f>P52/A52*100</f>
        <v>27.114544868084074</v>
      </c>
      <c r="R52" s="6">
        <f>(M52*$E$12)/1000000000000000000</f>
        <v>15.259842582772212</v>
      </c>
      <c r="S52" s="6">
        <f>R52/A52*100</f>
        <v>16.077187899393135</v>
      </c>
      <c r="T52" s="5">
        <v>0.15</v>
      </c>
      <c r="U52" s="4">
        <f>T52*1000000000</f>
        <v>150000000</v>
      </c>
      <c r="V52" s="3">
        <f>V51-0.05</f>
        <v>4.4000000000000004</v>
      </c>
      <c r="W52" s="1"/>
      <c r="X52" s="2">
        <f>LOG(((A52+18)/($B$17-$P$40)),11)*1450</f>
        <v>644.81497363215692</v>
      </c>
      <c r="Y52" s="2">
        <f>1450+X52</f>
        <v>2094.814973632157</v>
      </c>
      <c r="Z52" s="2"/>
      <c r="AC52" s="11">
        <f>(4/3)*PI()*(AC50^2)</f>
        <v>170021490636596.06</v>
      </c>
      <c r="AD52" t="s">
        <v>5</v>
      </c>
    </row>
    <row r="53" spans="1:30">
      <c r="A53" s="6">
        <f>SUM(D53,H53,N53)</f>
        <v>92.350244291295454</v>
      </c>
      <c r="B53" s="7">
        <f>$I$18*EXP(-$H$18*U53)</f>
        <v>2.2315765547825475E+43</v>
      </c>
      <c r="C53" s="7">
        <f>B53/6.02E+23*$F$18/1000</f>
        <v>1.4814405725470584E+18</v>
      </c>
      <c r="D53" s="6">
        <f>C53*$B$12/1000000000000000000</f>
        <v>42.176613100414755</v>
      </c>
      <c r="E53" s="6">
        <f>D53/A53*100</f>
        <v>45.670277782243126</v>
      </c>
      <c r="F53" s="8">
        <f>$I$19*EXP(-$H$19*U53)</f>
        <v>1.0397575891888644E+42</v>
      </c>
      <c r="G53" s="7">
        <f>F53/6.02E+23*$F$19/1000</f>
        <v>4.0076972667103757E+17</v>
      </c>
      <c r="H53" s="6">
        <f>G53*$C$12/1000000000000000000</f>
        <v>10.532228416914869</v>
      </c>
      <c r="I53" s="6">
        <f>H53/A53*100</f>
        <v>11.404656801657852</v>
      </c>
      <c r="J53" s="8">
        <f>$I$20*EXP(-$H$20*U53)</f>
        <v>1.103815409041957E+41</v>
      </c>
      <c r="K53" s="7">
        <f>J53/6.02E+23*$F$20/1000</f>
        <v>4.3097193375324384E+16</v>
      </c>
      <c r="L53" s="7">
        <f>$I$21*EXP(-$H$21*U53)</f>
        <v>4.0679946770416844E+41</v>
      </c>
      <c r="M53" s="7">
        <f>L53/6.02E+23*$F$21/1000</f>
        <v>1.6086201270471878E+17</v>
      </c>
      <c r="N53" s="6">
        <f>((K53*$D$12)+($E$12*M53))/1000000000000000000</f>
        <v>39.641402773965829</v>
      </c>
      <c r="O53" s="6">
        <f>N53/A53*100</f>
        <v>42.925065416099024</v>
      </c>
      <c r="P53" s="6">
        <f>(K53*$D$12)/1000000000000000000</f>
        <v>24.499461518070653</v>
      </c>
      <c r="Q53" s="6">
        <f>P53/A53*100</f>
        <v>26.528854044818019</v>
      </c>
      <c r="R53" s="6">
        <f>(M53*$E$12)/1000000000000000000</f>
        <v>15.14194125589518</v>
      </c>
      <c r="S53" s="6">
        <f>R53/A53*100</f>
        <v>16.396211371281012</v>
      </c>
      <c r="T53" s="5">
        <v>0.2</v>
      </c>
      <c r="U53" s="4">
        <f>T53*1000000000</f>
        <v>200000000</v>
      </c>
      <c r="V53" s="3">
        <f>V52-0.05</f>
        <v>4.3500000000000005</v>
      </c>
      <c r="W53" s="1"/>
      <c r="X53" s="2">
        <f>LOG(((A53+18)/($B$17-$P$40)),11)*1450</f>
        <v>630.91548474520891</v>
      </c>
      <c r="Y53" s="2">
        <f>1450+X53</f>
        <v>2080.9154847452091</v>
      </c>
      <c r="Z53" s="2"/>
      <c r="AA53" s="10" t="s">
        <v>4</v>
      </c>
      <c r="AC53" t="s">
        <v>3</v>
      </c>
    </row>
    <row r="54" spans="1:30">
      <c r="A54" s="6">
        <f>SUM(D54,H54,N54)</f>
        <v>89.877164018557039</v>
      </c>
      <c r="B54" s="7">
        <f>$I$18*EXP(-$H$18*U54)</f>
        <v>2.1705776079710168E+43</v>
      </c>
      <c r="C54" s="7">
        <f>B54/6.02E+23*$F$18/1000</f>
        <v>1.44094619000142E+18</v>
      </c>
      <c r="D54" s="6">
        <f>C54*$B$12/1000000000000000000</f>
        <v>41.023738029340429</v>
      </c>
      <c r="E54" s="6">
        <f>D54/A54*100</f>
        <v>45.644228405860929</v>
      </c>
      <c r="F54" s="8">
        <f>$I$19*EXP(-$H$19*U54)</f>
        <v>1.0371886675975316E+42</v>
      </c>
      <c r="G54" s="7">
        <f>F54/6.02E+23*$F$19/1000</f>
        <v>3.9977954779213088E+17</v>
      </c>
      <c r="H54" s="6">
        <f>G54*$C$12/1000000000000000000</f>
        <v>10.506206515977199</v>
      </c>
      <c r="I54" s="6">
        <f>H54/A54*100</f>
        <v>11.689517165681787</v>
      </c>
      <c r="J54" s="8">
        <f>$I$20*EXP(-$H$20*U54)</f>
        <v>1.0507773587520549E+41</v>
      </c>
      <c r="K54" s="7">
        <f>J54/6.02E+23*$F$20/1000</f>
        <v>4.1026384170388552E+16</v>
      </c>
      <c r="L54" s="7">
        <f>$I$21*EXP(-$H$21*U54)</f>
        <v>4.0365643416663133E+41</v>
      </c>
      <c r="M54" s="7">
        <f>L54/6.02E+23*$F$21/1000</f>
        <v>1.5961915291510291E+17</v>
      </c>
      <c r="N54" s="6">
        <f>((K54*$D$12)+($E$12*M54))/1000000000000000000</f>
        <v>38.34721947323942</v>
      </c>
      <c r="O54" s="6">
        <f>N54/A54*100</f>
        <v>42.666254428457293</v>
      </c>
      <c r="P54" s="6">
        <f>(K54*$D$12)/1000000000000000000</f>
        <v>23.322268609340782</v>
      </c>
      <c r="Q54" s="6">
        <f>P54/A54*100</f>
        <v>25.949048197076408</v>
      </c>
      <c r="R54" s="6">
        <f>(M54*$E$12)/1000000000000000000</f>
        <v>15.024950863898637</v>
      </c>
      <c r="S54" s="6">
        <f>R54/A54*100</f>
        <v>16.717206231380885</v>
      </c>
      <c r="T54" s="5">
        <v>0.25</v>
      </c>
      <c r="U54" s="4">
        <f>T54*1000000000</f>
        <v>250000000</v>
      </c>
      <c r="V54" s="3">
        <f>V53-0.05</f>
        <v>4.3000000000000007</v>
      </c>
      <c r="W54" s="1"/>
      <c r="X54" s="2">
        <f>LOG(((A54+18)/($B$17-$P$40)),11)*1450</f>
        <v>617.2093405213302</v>
      </c>
      <c r="Y54" s="2">
        <f>1450+X54</f>
        <v>2067.20934052133</v>
      </c>
      <c r="Z54" s="2"/>
      <c r="AA54" s="2">
        <f>((B17-5-F44)*10^12)/(AC54*B23)*60*60*24*365.25*1000000000</f>
        <v>134.50760919299572</v>
      </c>
      <c r="AC54" s="11">
        <v>1.2</v>
      </c>
      <c r="AD54" t="s">
        <v>2</v>
      </c>
    </row>
    <row r="55" spans="1:30">
      <c r="A55" s="6">
        <f>SUM(D55,H55,N55)</f>
        <v>87.493128976238907</v>
      </c>
      <c r="B55" s="7">
        <f>$I$18*EXP(-$H$18*U55)</f>
        <v>2.1112460346153251E+43</v>
      </c>
      <c r="C55" s="7">
        <f>B55/6.02E+23*$F$18/1000</f>
        <v>1.4015586996579671E+18</v>
      </c>
      <c r="D55" s="6">
        <f>C55*$B$12/1000000000000000000</f>
        <v>39.902376179262326</v>
      </c>
      <c r="E55" s="6">
        <f>D55/A55*100</f>
        <v>45.606296912868302</v>
      </c>
      <c r="F55" s="8">
        <f>$I$19*EXP(-$H$19*U55)</f>
        <v>1.0346260930222831E+42</v>
      </c>
      <c r="G55" s="7">
        <f>F55/6.02E+23*$F$19/1000</f>
        <v>3.9879181534105286E+17</v>
      </c>
      <c r="H55" s="6">
        <f>G55*$C$12/1000000000000000000</f>
        <v>10.480248907162871</v>
      </c>
      <c r="I55" s="6">
        <f>H55/A55*100</f>
        <v>11.978367935622764</v>
      </c>
      <c r="J55" s="8">
        <f>$I$20*EXP(-$H$20*U55)</f>
        <v>1.0002877733191488E+41</v>
      </c>
      <c r="K55" s="7">
        <f>J55/6.02E+23*$F$20/1000</f>
        <v>3.9055076822241904E+16</v>
      </c>
      <c r="L55" s="7">
        <f>$I$21*EXP(-$H$21*U55)</f>
        <v>4.0053768448539765E+41</v>
      </c>
      <c r="M55" s="7">
        <f>L55/6.02E+23*$F$21/1000</f>
        <v>1.5838589576834016E+17</v>
      </c>
      <c r="N55" s="6">
        <f>((K55*$D$12)+($E$12*M55))/1000000000000000000</f>
        <v>37.110503889813714</v>
      </c>
      <c r="O55" s="6">
        <f>N55/A55*100</f>
        <v>42.415335151508934</v>
      </c>
      <c r="P55" s="6">
        <f>(K55*$D$12)/1000000000000000000</f>
        <v>22.201639521139857</v>
      </c>
      <c r="Q55" s="6">
        <f>P55/A55*100</f>
        <v>25.375294929924504</v>
      </c>
      <c r="R55" s="6">
        <f>(M55*$E$12)/1000000000000000000</f>
        <v>14.908864368673857</v>
      </c>
      <c r="S55" s="6">
        <f>R55/A55*100</f>
        <v>17.040040221584437</v>
      </c>
      <c r="T55" s="5">
        <v>0.3</v>
      </c>
      <c r="U55" s="4">
        <f>T55*1000000000</f>
        <v>300000000</v>
      </c>
      <c r="V55" s="3">
        <f>V54-0.05</f>
        <v>4.2500000000000009</v>
      </c>
      <c r="W55" s="1"/>
      <c r="X55" s="2">
        <f>LOG(((A55+18)/($B$17-$P$40)),11)*1450</f>
        <v>603.69594335645274</v>
      </c>
      <c r="Y55" s="2">
        <f>1450+X55</f>
        <v>2053.6959433564525</v>
      </c>
      <c r="Z55" s="2"/>
      <c r="AA55" s="10" t="s">
        <v>1</v>
      </c>
    </row>
    <row r="56" spans="1:30">
      <c r="A56" s="6">
        <f>SUM(D56,H56,N56)</f>
        <v>85.194552747568196</v>
      </c>
      <c r="B56" s="7">
        <f>$I$18*EXP(-$H$18*U56)</f>
        <v>2.0535362579574039E+43</v>
      </c>
      <c r="C56" s="7">
        <f>B56/6.02E+23*$F$18/1000</f>
        <v>1.3632478452127322E+18</v>
      </c>
      <c r="D56" s="6">
        <f>C56*$B$12/1000000000000000000</f>
        <v>38.811666153206481</v>
      </c>
      <c r="E56" s="6">
        <f>D56/A56*100</f>
        <v>45.55651142181074</v>
      </c>
      <c r="F56" s="8">
        <f>$I$19*EXP(-$H$19*U56)</f>
        <v>1.0320698497815919E+42</v>
      </c>
      <c r="G56" s="7">
        <f>F56/6.02E+23*$F$19/1000</f>
        <v>3.9780652327343187E+17</v>
      </c>
      <c r="H56" s="6">
        <f>G56*$C$12/1000000000000000000</f>
        <v>10.454355431625789</v>
      </c>
      <c r="I56" s="6">
        <f>H56/A56*100</f>
        <v>12.27115477981566</v>
      </c>
      <c r="J56" s="8">
        <f>$I$20*EXP(-$H$20*U56)</f>
        <v>9.5222419965358248E+40</v>
      </c>
      <c r="K56" s="7">
        <f>J56/6.02E+23*$F$20/1000</f>
        <v>3.7178490291916224E+16</v>
      </c>
      <c r="L56" s="7">
        <f>$I$21*EXP(-$H$21*U56)</f>
        <v>3.9744303103737353E+41</v>
      </c>
      <c r="M56" s="7">
        <f>L56/6.02E+23*$F$21/1000</f>
        <v>1.571621670720313E+17</v>
      </c>
      <c r="N56" s="6">
        <f>((K56*$D$12)+($E$12*M56))/1000000000000000000</f>
        <v>35.928531162735922</v>
      </c>
      <c r="O56" s="6">
        <f>N56/A56*100</f>
        <v>42.172333798373593</v>
      </c>
      <c r="P56" s="6">
        <f>(K56*$D$12)/1000000000000000000</f>
        <v>21.134856376245615</v>
      </c>
      <c r="Q56" s="6">
        <f>P56/A56*100</f>
        <v>24.807755536751603</v>
      </c>
      <c r="R56" s="6">
        <f>(M56*$E$12)/1000000000000000000</f>
        <v>14.793674786490305</v>
      </c>
      <c r="S56" s="6">
        <f>R56/A56*100</f>
        <v>17.364578261621986</v>
      </c>
      <c r="T56" s="5">
        <v>0.35</v>
      </c>
      <c r="U56" s="4">
        <f>T56*1000000000</f>
        <v>350000000</v>
      </c>
      <c r="V56" s="3">
        <f>V55-0.05</f>
        <v>4.2000000000000011</v>
      </c>
      <c r="W56" s="1"/>
      <c r="X56" s="2">
        <f>LOG(((A56+18)/($B$17-$P$40)),11)*1450</f>
        <v>590.37461767014759</v>
      </c>
      <c r="Y56" s="2">
        <f>1450+X56</f>
        <v>2040.3746176701475</v>
      </c>
      <c r="Z56" s="2"/>
      <c r="AA56" s="2">
        <f>((B17-10-F44)*10^12)/(AC54*B23)*60*60*24*365.25*1000000000</f>
        <v>101.98473014278548</v>
      </c>
    </row>
    <row r="57" spans="1:30">
      <c r="A57" s="6">
        <f>SUM(D57,H57,N57)</f>
        <v>82.978003109257116</v>
      </c>
      <c r="B57" s="7">
        <f>$I$18*EXP(-$H$18*U57)</f>
        <v>1.9974039470553928E+43</v>
      </c>
      <c r="C57" s="7">
        <f>B57/6.02E+23*$F$18/1000</f>
        <v>1.3259841974015693E+18</v>
      </c>
      <c r="D57" s="6">
        <f>C57*$B$12/1000000000000000000</f>
        <v>37.75077010002267</v>
      </c>
      <c r="E57" s="6">
        <f>D57/A57*100</f>
        <v>45.49491273044525</v>
      </c>
      <c r="F57" s="8">
        <f>$I$19*EXP(-$H$19*U57)</f>
        <v>1.0295199222326755E+42</v>
      </c>
      <c r="G57" s="7">
        <f>F57/6.02E+23*$F$19/1000</f>
        <v>3.9682366555983021E+17</v>
      </c>
      <c r="H57" s="6">
        <f>G57*$C$12/1000000000000000000</f>
        <v>10.428525930912338</v>
      </c>
      <c r="I57" s="6">
        <f>H57/A57*100</f>
        <v>12.567819831939195</v>
      </c>
      <c r="J57" s="8">
        <f>$I$20*EXP(-$H$20*U57)</f>
        <v>9.0647006850558282E+40</v>
      </c>
      <c r="K57" s="7">
        <f>J57/6.02E+23*$F$20/1000</f>
        <v>3.5392073268152484E+16</v>
      </c>
      <c r="L57" s="7">
        <f>$I$21*EXP(-$H$21*U57)</f>
        <v>3.9437228764908744E+41</v>
      </c>
      <c r="M57" s="7">
        <f>L57/6.02E+23*$F$21/1000</f>
        <v>1.5594789320700595E+17</v>
      </c>
      <c r="N57" s="6">
        <f>((K57*$D$12)+($E$12*M57))/1000000000000000000</f>
        <v>34.79870707832211</v>
      </c>
      <c r="O57" s="6">
        <f>N57/A57*100</f>
        <v>41.93726743761556</v>
      </c>
      <c r="P57" s="6">
        <f>(K57*$D$12)/1000000000000000000</f>
        <v>20.119331890746643</v>
      </c>
      <c r="Q57" s="6">
        <f>P57/A57*100</f>
        <v>24.246584801824554</v>
      </c>
      <c r="R57" s="6">
        <f>(M57*$E$12)/1000000000000000000</f>
        <v>14.67937518757547</v>
      </c>
      <c r="S57" s="6">
        <f>R57/A57*100</f>
        <v>17.690682635791006</v>
      </c>
      <c r="T57" s="5">
        <v>0.4</v>
      </c>
      <c r="U57" s="4">
        <f>T57*1000000000</f>
        <v>400000000</v>
      </c>
      <c r="V57" s="3">
        <f>V56-0.05</f>
        <v>4.1500000000000012</v>
      </c>
      <c r="W57" s="1"/>
      <c r="X57" s="2">
        <f>LOG(((A57+18)/($B$17-$P$40)),11)*1450</f>
        <v>577.24461104795387</v>
      </c>
      <c r="Y57" s="2">
        <f>1450+X57</f>
        <v>2027.2446110479539</v>
      </c>
      <c r="Z57" s="2"/>
      <c r="AA57" s="10" t="s">
        <v>0</v>
      </c>
    </row>
    <row r="58" spans="1:30">
      <c r="A58" s="6">
        <f>SUM(D58,H58,N58)</f>
        <v>80.840195112497199</v>
      </c>
      <c r="B58" s="7">
        <f>$I$18*EXP(-$H$18*U58)</f>
        <v>1.9428059827299227E+43</v>
      </c>
      <c r="C58" s="7">
        <f>B58/6.02E+23*$F$18/1000</f>
        <v>1.2897391313934664E+18</v>
      </c>
      <c r="D58" s="6">
        <f>C58*$B$12/1000000000000000000</f>
        <v>36.718873070771984</v>
      </c>
      <c r="E58" s="6">
        <f>D58/A58*100</f>
        <v>45.421554240033693</v>
      </c>
      <c r="F58" s="8">
        <f>$I$19*EXP(-$H$19*U58)</f>
        <v>1.0269762947713995E+42</v>
      </c>
      <c r="G58" s="7">
        <f>F58/6.02E+23*$F$19/1000</f>
        <v>3.9584323618570675E+17</v>
      </c>
      <c r="H58" s="6">
        <f>G58*$C$12/1000000000000000000</f>
        <v>10.402760246960375</v>
      </c>
      <c r="I58" s="6">
        <f>H58/A58*100</f>
        <v>12.868301755684652</v>
      </c>
      <c r="J58" s="8">
        <f>$I$20*EXP(-$H$20*U58)</f>
        <v>8.6291441174824669E+40</v>
      </c>
      <c r="K58" s="7">
        <f>J58/6.02E+23*$F$20/1000</f>
        <v>3.3691493129042632E+16</v>
      </c>
      <c r="L58" s="7">
        <f>$I$21*EXP(-$H$21*U58)</f>
        <v>3.9132526958549021E+41</v>
      </c>
      <c r="M58" s="7">
        <f>L58/6.02E+23*$F$21/1000</f>
        <v>1.5474300112289357E+17</v>
      </c>
      <c r="N58" s="6">
        <f>((K58*$D$12)+($E$12*M58))/1000000000000000000</f>
        <v>33.718561794764838</v>
      </c>
      <c r="O58" s="6">
        <f>N58/A58*100</f>
        <v>41.710144004281652</v>
      </c>
      <c r="P58" s="6">
        <f>(K58*$D$12)/1000000000000000000</f>
        <v>19.152603099066869</v>
      </c>
      <c r="Q58" s="6">
        <f>P58/A58*100</f>
        <v>23.691930817848856</v>
      </c>
      <c r="R58" s="6">
        <f>(M58*$E$12)/1000000000000000000</f>
        <v>14.565958695697971</v>
      </c>
      <c r="S58" s="6">
        <f>R58/A58*100</f>
        <v>18.018213186432796</v>
      </c>
      <c r="T58" s="5">
        <v>0.45</v>
      </c>
      <c r="U58" s="4">
        <f>T58*1000000000</f>
        <v>450000000</v>
      </c>
      <c r="V58" s="3">
        <f>V57-0.05</f>
        <v>4.1000000000000014</v>
      </c>
      <c r="W58" s="1"/>
      <c r="X58" s="2">
        <f>LOG(((A58+18)/($B$17-$P$40)),11)*1450</f>
        <v>564.30509551715568</v>
      </c>
      <c r="Y58" s="2">
        <f>1450+X58</f>
        <v>2014.3050955171557</v>
      </c>
      <c r="Z58" s="2"/>
      <c r="AA58" s="2">
        <f>((B17-15-F44)*10^12)/(AC54*B23)*60*60*24*365.25*1000000000</f>
        <v>69.461851092575259</v>
      </c>
    </row>
    <row r="59" spans="1:30">
      <c r="A59" s="6">
        <f>SUM(D59,H59,N59)</f>
        <v>78.777984483060436</v>
      </c>
      <c r="B59" s="7">
        <f>$I$18*EXP(-$H$18*U59)</f>
        <v>1.8897004244412384E+43</v>
      </c>
      <c r="C59" s="7">
        <f>B59/6.02E+23*$F$18/1000</f>
        <v>1.2544848048017956E+18</v>
      </c>
      <c r="D59" s="6">
        <f>C59*$B$12/1000000000000000000</f>
        <v>35.715182392707121</v>
      </c>
      <c r="E59" s="6">
        <f>D59/A59*100</f>
        <v>45.336501850192583</v>
      </c>
      <c r="F59" s="8">
        <f>$I$19*EXP(-$H$19*U59)</f>
        <v>1.024438951832183E+42</v>
      </c>
      <c r="G59" s="7">
        <f>F59/6.02E+23*$F$19/1000</f>
        <v>3.9486522915138074E+17</v>
      </c>
      <c r="H59" s="6">
        <f>G59*$C$12/1000000000000000000</f>
        <v>10.377058222098286</v>
      </c>
      <c r="I59" s="6">
        <f>H59/A59*100</f>
        <v>13.172535817198593</v>
      </c>
      <c r="J59" s="8">
        <f>$I$20*EXP(-$H$20*U59)</f>
        <v>8.2145159324500809E+40</v>
      </c>
      <c r="K59" s="7">
        <f>J59/6.02E+23*$F$20/1000</f>
        <v>3.207262543406182E+16</v>
      </c>
      <c r="L59" s="7">
        <f>$I$21*EXP(-$H$21*U59)</f>
        <v>3.8830179353884155E+41</v>
      </c>
      <c r="M59" s="7">
        <f>L59/6.02E+23*$F$21/1000</f>
        <v>1.5354741833372899E+17</v>
      </c>
      <c r="N59" s="6">
        <f>((K59*$D$12)+($E$12*M59))/1000000000000000000</f>
        <v>32.685743868255038</v>
      </c>
      <c r="O59" s="6">
        <f>N59/A59*100</f>
        <v>41.490962332608831</v>
      </c>
      <c r="P59" s="6">
        <f>(K59*$D$12)/1000000000000000000</f>
        <v>18.232325380501123</v>
      </c>
      <c r="Q59" s="6">
        <f>P59/A59*100</f>
        <v>23.143934819024985</v>
      </c>
      <c r="R59" s="6">
        <f>(M59*$E$12)/1000000000000000000</f>
        <v>14.453418487753911</v>
      </c>
      <c r="S59" s="6">
        <f>R59/A59*100</f>
        <v>18.347027513583846</v>
      </c>
      <c r="T59" s="5">
        <v>0.5</v>
      </c>
      <c r="U59" s="4">
        <f>T59*1000000000</f>
        <v>500000000</v>
      </c>
      <c r="V59" s="3">
        <f>V58-0.05</f>
        <v>4.0500000000000016</v>
      </c>
      <c r="W59" s="1"/>
      <c r="X59" s="2">
        <f>LOG(((A59+18)/($B$17-$P$40)),11)*1450</f>
        <v>551.55516895108622</v>
      </c>
      <c r="Y59" s="2">
        <f>1450+X59</f>
        <v>2001.5551689510862</v>
      </c>
      <c r="Z59" s="2"/>
      <c r="AA59" s="9"/>
    </row>
    <row r="60" spans="1:30">
      <c r="A60" s="6">
        <f>SUM(D60,H60,N60)</f>
        <v>76.788361325539228</v>
      </c>
      <c r="B60" s="7">
        <f>$I$18*EXP(-$H$18*U60)</f>
        <v>1.8380464780717177E+43</v>
      </c>
      <c r="C60" s="7">
        <f>B60/6.02E+23*$F$18/1000</f>
        <v>1.2201941362966167E+18</v>
      </c>
      <c r="D60" s="6">
        <f>C60*$B$12/1000000000000000000</f>
        <v>34.738927060364674</v>
      </c>
      <c r="E60" s="6">
        <f>D60/A60*100</f>
        <v>45.239833824674633</v>
      </c>
      <c r="F60" s="8">
        <f>$I$19*EXP(-$H$19*U60)</f>
        <v>1.0219078778879021E+42</v>
      </c>
      <c r="G60" s="7">
        <f>F60/6.02E+23*$F$19/1000</f>
        <v>3.9388963847199469E+17</v>
      </c>
      <c r="H60" s="6">
        <f>G60*$C$12/1000000000000000000</f>
        <v>10.351419699044021</v>
      </c>
      <c r="I60" s="6">
        <f>H60/A60*100</f>
        <v>13.48045396510007</v>
      </c>
      <c r="J60" s="8">
        <f>$I$20*EXP(-$H$20*U60)</f>
        <v>7.8198105264885579E+40</v>
      </c>
      <c r="K60" s="7">
        <f>J60/6.02E+23*$F$20/1000</f>
        <v>3.0531543921005764E+16</v>
      </c>
      <c r="L60" s="7">
        <f>$I$21*EXP(-$H$21*U60)</f>
        <v>3.8530167761768227E+41</v>
      </c>
      <c r="M60" s="7">
        <f>L60/6.02E+23*$F$21/1000</f>
        <v>1.5236107291359162E+17</v>
      </c>
      <c r="N60" s="6">
        <f>((K60*$D$12)+($E$12*M60))/1000000000000000000</f>
        <v>31.698014566130524</v>
      </c>
      <c r="O60" s="6">
        <f>N60/A60*100</f>
        <v>41.279712210225284</v>
      </c>
      <c r="P60" s="6">
        <f>(K60*$D$12)/1000000000000000000</f>
        <v>17.356266772774148</v>
      </c>
      <c r="Q60" s="6">
        <f>P60/A60*100</f>
        <v>22.602731030023406</v>
      </c>
      <c r="R60" s="6">
        <f>(M60*$E$12)/1000000000000000000</f>
        <v>14.341747793356378</v>
      </c>
      <c r="S60" s="6">
        <f>R60/A60*100</f>
        <v>18.676981180201878</v>
      </c>
      <c r="T60" s="5">
        <v>0.55000000000000004</v>
      </c>
      <c r="U60" s="4">
        <f>T60*1000000000</f>
        <v>550000000</v>
      </c>
      <c r="V60" s="3">
        <f>V59-0.05</f>
        <v>4.0000000000000018</v>
      </c>
      <c r="W60" s="1"/>
      <c r="X60" s="2">
        <f>LOG(((A60+18)/($B$17-$P$40)),11)*1450</f>
        <v>538.99385659658333</v>
      </c>
      <c r="Y60" s="2">
        <f>1450+X60</f>
        <v>1988.9938565965833</v>
      </c>
      <c r="Z60" s="2"/>
      <c r="AA60" s="9"/>
    </row>
    <row r="61" spans="1:30">
      <c r="A61" s="6">
        <f>SUM(D61,H61,N61)</f>
        <v>74.868444117465458</v>
      </c>
      <c r="B61" s="7">
        <f>$I$18*EXP(-$H$18*U61)</f>
        <v>1.7878044645890379E+43</v>
      </c>
      <c r="C61" s="7">
        <f>B61/6.02E+23*$F$18/1000</f>
        <v>1.186840784801601E+18</v>
      </c>
      <c r="D61" s="6">
        <f>C61*$B$12/1000000000000000000</f>
        <v>33.789357143301579</v>
      </c>
      <c r="E61" s="6">
        <f>D61/A61*100</f>
        <v>45.131640628577095</v>
      </c>
      <c r="F61" s="8">
        <f>$I$19*EXP(-$H$19*U61)</f>
        <v>1.0193830574497966E+42</v>
      </c>
      <c r="G61" s="7">
        <f>F61/6.02E+23*$F$19/1000</f>
        <v>3.9291645817747782E+17</v>
      </c>
      <c r="H61" s="6">
        <f>G61*$C$12/1000000000000000000</f>
        <v>10.325844520904118</v>
      </c>
      <c r="I61" s="6">
        <f>H61/A61*100</f>
        <v>13.791984917842424</v>
      </c>
      <c r="J61" s="8">
        <f>$I$20*EXP(-$H$20*U61)</f>
        <v>7.4440706151193366E+40</v>
      </c>
      <c r="K61" s="7">
        <f>J61/6.02E+23*$F$20/1000</f>
        <v>2.9064510983572744E+16</v>
      </c>
      <c r="L61" s="7">
        <f>$I$21*EXP(-$H$21*U61)</f>
        <v>3.8232474133589148E+41</v>
      </c>
      <c r="M61" s="7">
        <f>L61/6.02E+23*$F$21/1000</f>
        <v>1.511838934922783E+17</v>
      </c>
      <c r="N61" s="6">
        <f>((K61*$D$12)+($E$12*M61))/1000000000000000000</f>
        <v>30.753242453259755</v>
      </c>
      <c r="O61" s="6">
        <f>N61/A61*100</f>
        <v>41.076374453580478</v>
      </c>
      <c r="P61" s="6">
        <f>(K61*$D$12)/1000000000000000000</f>
        <v>16.522302558831598</v>
      </c>
      <c r="Q61" s="6">
        <f>P61/A61*100</f>
        <v>22.068446531236571</v>
      </c>
      <c r="R61" s="6">
        <f>(M61*$E$12)/1000000000000000000</f>
        <v>14.230939894428156</v>
      </c>
      <c r="S61" s="6">
        <f>R61/A61*100</f>
        <v>19.007927922343899</v>
      </c>
      <c r="T61" s="5">
        <v>0.6</v>
      </c>
      <c r="U61" s="4">
        <f>T61*1000000000</f>
        <v>600000000</v>
      </c>
      <c r="V61" s="3">
        <f>V60-0.05</f>
        <v>3.950000000000002</v>
      </c>
      <c r="W61" s="1"/>
      <c r="X61" s="2">
        <f>LOG(((A61+18)/($B$17-$P$40)),11)*1450</f>
        <v>526.62011271878316</v>
      </c>
      <c r="Y61" s="2">
        <f>1450+X61</f>
        <v>1976.6201127187833</v>
      </c>
      <c r="Z61" s="2"/>
      <c r="AA61" s="9"/>
    </row>
    <row r="62" spans="1:30">
      <c r="A62" s="6">
        <f>SUM(D62,H62,N62)</f>
        <v>73.0154739797254</v>
      </c>
      <c r="B62" s="7">
        <f>$I$18*EXP(-$H$18*U62)</f>
        <v>1.7389357895659175E+43</v>
      </c>
      <c r="C62" s="7">
        <f>B62/6.02E+23*$F$18/1000</f>
        <v>1.1543991292595968E+18</v>
      </c>
      <c r="D62" s="6">
        <f>C62*$B$12/1000000000000000000</f>
        <v>32.865743210020717</v>
      </c>
      <c r="E62" s="6">
        <f>D62/A62*100</f>
        <v>45.012024737587438</v>
      </c>
      <c r="F62" s="8">
        <f>$I$19*EXP(-$H$19*U62)</f>
        <v>1.0168644750673736E+42</v>
      </c>
      <c r="G62" s="7">
        <f>F62/6.02E+23*$F$19/1000</f>
        <v>3.919456823125095E+17</v>
      </c>
      <c r="H62" s="6">
        <f>G62*$C$12/1000000000000000000</f>
        <v>10.300332531172749</v>
      </c>
      <c r="I62" s="6">
        <f>H62/A62*100</f>
        <v>14.107054258160263</v>
      </c>
      <c r="J62" s="8">
        <f>$I$20*EXP(-$H$20*U62)</f>
        <v>7.0863849111401168E+40</v>
      </c>
      <c r="K62" s="7">
        <f>J62/6.02E+23*$F$20/1000</f>
        <v>2.7667968606495312E+16</v>
      </c>
      <c r="L62" s="7">
        <f>$I$21*EXP(-$H$21*U62)</f>
        <v>3.7937080560182902E+41</v>
      </c>
      <c r="M62" s="7">
        <f>L62/6.02E+23*$F$21/1000</f>
        <v>1.5001580925100973E+17</v>
      </c>
      <c r="N62" s="6">
        <f>((K62*$D$12)+($E$12*M62))/1000000000000000000</f>
        <v>29.849398238531936</v>
      </c>
      <c r="O62" s="6">
        <f>N62/A62*100</f>
        <v>40.880921004252301</v>
      </c>
      <c r="P62" s="6">
        <f>(K62*$D$12)/1000000000000000000</f>
        <v>15.728410113734389</v>
      </c>
      <c r="Q62" s="6">
        <f>P62/A62*100</f>
        <v>21.541201140599021</v>
      </c>
      <c r="R62" s="6">
        <f>(M62*$E$12)/1000000000000000000</f>
        <v>14.120988124797545</v>
      </c>
      <c r="S62" s="6">
        <f>R62/A62*100</f>
        <v>19.339719863653279</v>
      </c>
      <c r="T62" s="5">
        <v>0.65</v>
      </c>
      <c r="U62" s="4">
        <f>T62*1000000000</f>
        <v>650000000</v>
      </c>
      <c r="V62" s="3">
        <f>V61-0.05</f>
        <v>3.9000000000000021</v>
      </c>
      <c r="W62" s="1"/>
      <c r="X62" s="2">
        <f>LOG(((A62+18)/($B$17-$P$40)),11)*1450</f>
        <v>514.43282235705215</v>
      </c>
      <c r="Y62" s="2">
        <f>1450+X62</f>
        <v>1964.4328223570521</v>
      </c>
      <c r="Z62" s="2"/>
      <c r="AA62" s="9"/>
    </row>
    <row r="63" spans="1:30">
      <c r="A63" s="6">
        <f>SUM(D63,H63,N63)</f>
        <v>71.226809210329918</v>
      </c>
      <c r="B63" s="7">
        <f>$I$18*EXP(-$H$18*U63)</f>
        <v>1.6914029135330204E+43</v>
      </c>
      <c r="C63" s="7">
        <f>B63/6.02E+23*$F$18/1000</f>
        <v>1.1228442489512916E+18</v>
      </c>
      <c r="D63" s="6">
        <f>C63*$B$12/1000000000000000000</f>
        <v>31.967375767643272</v>
      </c>
      <c r="E63" s="6">
        <f>D63/A63*100</f>
        <v>44.881100419990581</v>
      </c>
      <c r="F63" s="8">
        <f>$I$19*EXP(-$H$19*U63)</f>
        <v>1.0143521153283138E+42</v>
      </c>
      <c r="G63" s="7">
        <f>F63/6.02E+23*$F$19/1000</f>
        <v>3.9097730493648307E+17</v>
      </c>
      <c r="H63" s="6">
        <f>G63*$C$12/1000000000000000000</f>
        <v>10.274883573730776</v>
      </c>
      <c r="I63" s="6">
        <f>H63/A63*100</f>
        <v>14.425584534314117</v>
      </c>
      <c r="J63" s="8">
        <f>$I$20*EXP(-$H$20*U63)</f>
        <v>6.745885914467416E+40</v>
      </c>
      <c r="K63" s="7">
        <f>J63/6.02E+23*$F$20/1000</f>
        <v>2.6338529736236752E+16</v>
      </c>
      <c r="L63" s="7">
        <f>$I$21*EXP(-$H$21*U63)</f>
        <v>3.7643969270756105E+41</v>
      </c>
      <c r="M63" s="7">
        <f>L63/6.02E+23*$F$21/1000</f>
        <v>1.4885674991817011E+17</v>
      </c>
      <c r="N63" s="6">
        <f>((K63*$D$12)+($E$12*M63))/1000000000000000000</f>
        <v>28.98454986895586</v>
      </c>
      <c r="O63" s="6">
        <f>N63/A63*100</f>
        <v>40.693315045695286</v>
      </c>
      <c r="P63" s="6">
        <f>(K63*$D$12)/1000000000000000000</f>
        <v>14.972663999158508</v>
      </c>
      <c r="Q63" s="6">
        <f>P63/A63*100</f>
        <v>21.02110731219874</v>
      </c>
      <c r="R63" s="6">
        <f>(M63*$E$12)/1000000000000000000</f>
        <v>14.011885869797352</v>
      </c>
      <c r="S63" s="6">
        <f>R63/A63*100</f>
        <v>19.672207733496546</v>
      </c>
      <c r="T63" s="5">
        <v>0.7</v>
      </c>
      <c r="U63" s="4">
        <f>T63*1000000000</f>
        <v>700000000</v>
      </c>
      <c r="V63" s="3">
        <f>V62-0.05</f>
        <v>3.8500000000000023</v>
      </c>
      <c r="W63" s="1"/>
      <c r="X63" s="2">
        <f>LOG(((A63+18)/($B$17-$P$40)),11)*1450</f>
        <v>502.43080318551375</v>
      </c>
      <c r="Y63" s="2">
        <f>1450+X63</f>
        <v>1952.4308031855137</v>
      </c>
      <c r="Z63" s="2"/>
      <c r="AA63" s="9"/>
    </row>
    <row r="64" spans="1:30">
      <c r="A64" s="6">
        <f>SUM(D64,H64,N64)</f>
        <v>69.499920069211754</v>
      </c>
      <c r="B64" s="7">
        <f>$I$18*EXP(-$H$18*U64)</f>
        <v>1.645169323142248E+43</v>
      </c>
      <c r="C64" s="7">
        <f>B64/6.02E+23*$F$18/1000</f>
        <v>1.0921519043518537E+18</v>
      </c>
      <c r="D64" s="6">
        <f>C64*$B$12/1000000000000000000</f>
        <v>31.093564716897273</v>
      </c>
      <c r="E64" s="6">
        <f>D64/A64*100</f>
        <v>44.738993492269671</v>
      </c>
      <c r="F64" s="8">
        <f>$I$19*EXP(-$H$19*U64)</f>
        <v>1.0118459628583771E+42</v>
      </c>
      <c r="G64" s="7">
        <f>F64/6.02E+23*$F$19/1000</f>
        <v>3.9001132012346906E+17</v>
      </c>
      <c r="H64" s="6">
        <f>G64*$C$12/1000000000000000000</f>
        <v>10.249497492844768</v>
      </c>
      <c r="I64" s="6">
        <f>H64/A64*100</f>
        <v>14.747495367818795</v>
      </c>
      <c r="J64" s="8">
        <f>$I$20*EXP(-$H$20*U64)</f>
        <v>6.4217478081766149E+40</v>
      </c>
      <c r="K64" s="7">
        <f>J64/6.02E+23*$F$20/1000</f>
        <v>2.5072970066323224E+16</v>
      </c>
      <c r="L64" s="7">
        <f>$I$21*EXP(-$H$21*U64)</f>
        <v>3.7353122631816928E+41</v>
      </c>
      <c r="M64" s="7">
        <f>L64/6.02E+23*$F$21/1000</f>
        <v>1.4770664576507958E+17</v>
      </c>
      <c r="N64" s="6">
        <f>((K64*$D$12)+($E$12*M64))/1000000000000000000</f>
        <v>28.156857859469707</v>
      </c>
      <c r="O64" s="6">
        <f>N64/A64*100</f>
        <v>40.513511139911522</v>
      </c>
      <c r="P64" s="6">
        <f>(K64*$D$12)/1000000000000000000</f>
        <v>14.253231293602765</v>
      </c>
      <c r="Q64" s="6">
        <f>P64/A64*100</f>
        <v>20.508270051834064</v>
      </c>
      <c r="R64" s="6">
        <f>(M64*$E$12)/1000000000000000000</f>
        <v>13.90362656586694</v>
      </c>
      <c r="S64" s="6">
        <f>R64/A64*100</f>
        <v>20.005241088077454</v>
      </c>
      <c r="T64" s="5">
        <v>0.75</v>
      </c>
      <c r="U64" s="4">
        <f>T64*1000000000</f>
        <v>750000000</v>
      </c>
      <c r="V64" s="3">
        <f>V63-0.05</f>
        <v>3.8000000000000025</v>
      </c>
      <c r="W64" s="1"/>
      <c r="X64" s="2">
        <f>LOG(((A64+18)/($B$17-$P$40)),11)*1450</f>
        <v>490.61280747130809</v>
      </c>
      <c r="Y64" s="2">
        <f>1450+X64</f>
        <v>1940.6128074713081</v>
      </c>
      <c r="Z64" s="2"/>
      <c r="AA64" s="9"/>
    </row>
    <row r="65" spans="1:27">
      <c r="A65" s="6">
        <f>SUM(D65,H65,N65)</f>
        <v>67.832383802306182</v>
      </c>
      <c r="B65" s="7">
        <f>$I$18*EXP(-$H$18*U65)</f>
        <v>1.6001995031182628E+43</v>
      </c>
      <c r="C65" s="7">
        <f>B65/6.02E+23*$F$18/1000</f>
        <v>1.0622985185108458E+18</v>
      </c>
      <c r="D65" s="6">
        <f>C65*$B$12/1000000000000000000</f>
        <v>30.243638822003778</v>
      </c>
      <c r="E65" s="6">
        <f>D65/A65*100</f>
        <v>44.585841049235761</v>
      </c>
      <c r="F65" s="8">
        <f>$I$19*EXP(-$H$19*U65)</f>
        <v>1.0093460023213084E+42</v>
      </c>
      <c r="G65" s="7">
        <f>F65/6.02E+23*$F$19/1000</f>
        <v>3.8904772196217933E+17</v>
      </c>
      <c r="H65" s="6">
        <f>G65*$C$12/1000000000000000000</f>
        <v>10.224174133166073</v>
      </c>
      <c r="I65" s="6">
        <f>H65/A65*100</f>
        <v>15.072703567316573</v>
      </c>
      <c r="J65" s="8">
        <f>$I$20*EXP(-$H$20*U65)</f>
        <v>6.1131844556367574E+40</v>
      </c>
      <c r="K65" s="7">
        <f>J65/6.02E+23*$F$20/1000</f>
        <v>2.3868220217388728E+16</v>
      </c>
      <c r="L65" s="7">
        <f>$I$21*EXP(-$H$21*U65)</f>
        <v>3.7064523146114267E+41</v>
      </c>
      <c r="M65" s="7">
        <f>L65/6.02E+23*$F$21/1000</f>
        <v>1.4656542760179926E+17</v>
      </c>
      <c r="N65" s="6">
        <f>((K65*$D$12)+($E$12*M65))/1000000000000000000</f>
        <v>27.364570847136335</v>
      </c>
      <c r="O65" s="6">
        <f>N65/A65*100</f>
        <v>40.341455383447673</v>
      </c>
      <c r="P65" s="6">
        <f>(K65*$D$12)/1000000000000000000</f>
        <v>13.568367146978972</v>
      </c>
      <c r="Q65" s="6">
        <f>P65/A65*100</f>
        <v>20.002786849601577</v>
      </c>
      <c r="R65" s="6">
        <f>(M65*$E$12)/1000000000000000000</f>
        <v>13.796203700157363</v>
      </c>
      <c r="S65" s="6">
        <f>R65/A65*100</f>
        <v>20.338668533846096</v>
      </c>
      <c r="T65" s="5">
        <v>0.8</v>
      </c>
      <c r="U65" s="4">
        <f>T65*1000000000</f>
        <v>800000000</v>
      </c>
      <c r="V65" s="3">
        <f>V64-0.05</f>
        <v>3.7500000000000027</v>
      </c>
      <c r="W65" s="1"/>
      <c r="X65" s="2">
        <f>LOG(((A65+18)/($B$17-$P$40)),11)*1450</f>
        <v>478.97752412347245</v>
      </c>
      <c r="Y65" s="2">
        <f>1450+X65</f>
        <v>1928.9775241234724</v>
      </c>
      <c r="Z65" s="2"/>
      <c r="AA65" s="9"/>
    </row>
    <row r="66" spans="1:27">
      <c r="A66" s="6">
        <f>SUM(D66,H66,N66)</f>
        <v>66.221879893725742</v>
      </c>
      <c r="B66" s="7">
        <f>$I$18*EXP(-$H$18*U66)</f>
        <v>1.5564589089767099E+43</v>
      </c>
      <c r="C66" s="7">
        <f>B66/6.02E+23*$F$18/1000</f>
        <v>1.0332611589411112E+18</v>
      </c>
      <c r="D66" s="6">
        <f>C66*$B$12/1000000000000000000</f>
        <v>29.416945195053433</v>
      </c>
      <c r="E66" s="6">
        <f>D66/A66*100</f>
        <v>44.421791169719675</v>
      </c>
      <c r="F66" s="8">
        <f>$I$19*EXP(-$H$19*U66)</f>
        <v>1.0068522184187436E+42</v>
      </c>
      <c r="G66" s="7">
        <f>F66/6.02E+23*$F$19/1000</f>
        <v>3.8808650455593062E+17</v>
      </c>
      <c r="H66" s="6">
        <f>G66*$C$12/1000000000000000000</f>
        <v>10.198913339729856</v>
      </c>
      <c r="I66" s="6">
        <f>H66/A66*100</f>
        <v>15.401123248233493</v>
      </c>
      <c r="J66" s="8">
        <f>$I$20*EXP(-$H$20*U66)</f>
        <v>5.8194474938825066E+40</v>
      </c>
      <c r="K66" s="7">
        <f>J66/6.02E+23*$F$20/1000</f>
        <v>2.2721358292966904E+16</v>
      </c>
      <c r="L66" s="7">
        <f>$I$21*EXP(-$H$21*U66)</f>
        <v>3.677815345158513E+41</v>
      </c>
      <c r="M66" s="7">
        <f>L66/6.02E+23*$F$21/1000</f>
        <v>1.4543302677296896E+17</v>
      </c>
      <c r="N66" s="6">
        <f>((K66*$D$12)+($E$12*M66))/1000000000000000000</f>
        <v>26.606021358942463</v>
      </c>
      <c r="O66" s="6">
        <f>N66/A66*100</f>
        <v>40.177085582046843</v>
      </c>
      <c r="P66" s="6">
        <f>(K66*$D$12)/1000000000000000000</f>
        <v>12.916410548802896</v>
      </c>
      <c r="Q66" s="6">
        <f>P66/A66*100</f>
        <v>19.504747629531842</v>
      </c>
      <c r="R66" s="6">
        <f>(M66*$E$12)/1000000000000000000</f>
        <v>13.689610810139568</v>
      </c>
      <c r="S66" s="6">
        <f>R66/A66*100</f>
        <v>20.672337952515001</v>
      </c>
      <c r="T66" s="5">
        <v>0.85</v>
      </c>
      <c r="U66" s="4">
        <f>T66*1000000000</f>
        <v>850000000</v>
      </c>
      <c r="V66" s="3">
        <f>V65-0.05</f>
        <v>3.7000000000000028</v>
      </c>
      <c r="W66" s="1"/>
      <c r="X66" s="2">
        <f>LOG(((A66+18)/($B$17-$P$40)),11)*1450</f>
        <v>467.52358082509915</v>
      </c>
      <c r="Y66" s="2">
        <f>1450+X66</f>
        <v>1917.5235808250991</v>
      </c>
      <c r="Z66" s="2"/>
      <c r="AA66" s="9"/>
    </row>
    <row r="67" spans="1:27">
      <c r="A67" s="6">
        <f>SUM(D67,H67,N67)</f>
        <v>64.666185535369593</v>
      </c>
      <c r="B67" s="7">
        <f>$I$18*EXP(-$H$18*U67)</f>
        <v>1.5139139404881634E+43</v>
      </c>
      <c r="C67" s="7">
        <f>B67/6.02E+23*$F$18/1000</f>
        <v>1.0050175200027148E+18</v>
      </c>
      <c r="D67" s="6">
        <f>C67*$B$12/1000000000000000000</f>
        <v>28.612848794477291</v>
      </c>
      <c r="E67" s="6">
        <f>D67/A67*100</f>
        <v>44.247002598950743</v>
      </c>
      <c r="F67" s="8">
        <f>$I$19*EXP(-$H$19*U67)</f>
        <v>1.0043645958901165E+42</v>
      </c>
      <c r="G67" s="7">
        <f>F67/6.02E+23*$F$19/1000</f>
        <v>3.871276620226087E+17</v>
      </c>
      <c r="H67" s="6">
        <f>G67*$C$12/1000000000000000000</f>
        <v>10.173714957954157</v>
      </c>
      <c r="I67" s="6">
        <f>H67/A67*100</f>
        <v>15.732665957835998</v>
      </c>
      <c r="J67" s="8">
        <f>$I$20*EXP(-$H$20*U67)</f>
        <v>5.5398245185990976E+40</v>
      </c>
      <c r="K67" s="7">
        <f>J67/6.02E+23*$F$20/1000</f>
        <v>2.1629602792975096E+16</v>
      </c>
      <c r="L67" s="7">
        <f>$I$21*EXP(-$H$21*U67)</f>
        <v>3.649399632031011E+41</v>
      </c>
      <c r="M67" s="7">
        <f>L67/6.02E+23*$F$21/1000</f>
        <v>1.4430937515367677E+17</v>
      </c>
      <c r="N67" s="6">
        <f>((K67*$D$12)+($E$12*M67))/1000000000000000000</f>
        <v>25.879621782938148</v>
      </c>
      <c r="O67" s="6">
        <f>N67/A67*100</f>
        <v>40.020331443213273</v>
      </c>
      <c r="P67" s="6">
        <f>(K67*$D$12)/1000000000000000000</f>
        <v>12.295780299722553</v>
      </c>
      <c r="Q67" s="6">
        <f>P67/A67*100</f>
        <v>19.014234716221658</v>
      </c>
      <c r="R67" s="6">
        <f>(M67*$E$12)/1000000000000000000</f>
        <v>13.583841483215593</v>
      </c>
      <c r="S67" s="6">
        <f>R67/A67*100</f>
        <v>21.006096726991611</v>
      </c>
      <c r="T67" s="5">
        <v>0.9</v>
      </c>
      <c r="U67" s="4">
        <f>T67*1000000000</f>
        <v>900000000</v>
      </c>
      <c r="V67" s="3">
        <f>V66-0.05</f>
        <v>3.650000000000003</v>
      </c>
      <c r="W67" s="1"/>
      <c r="X67" s="2">
        <f>LOG(((A67+18)/($B$17-$P$40)),11)*1450</f>
        <v>456.24954624125922</v>
      </c>
      <c r="Y67" s="2">
        <f>1450+X67</f>
        <v>1906.2495462412592</v>
      </c>
      <c r="Z67" s="2"/>
      <c r="AA67" s="9"/>
    </row>
    <row r="68" spans="1:27">
      <c r="A68" s="6">
        <f>SUM(D68,H68,N68)</f>
        <v>63.163171303811978</v>
      </c>
      <c r="B68" s="7">
        <f>$I$18*EXP(-$H$18*U68)</f>
        <v>1.4725319158674259E+43</v>
      </c>
      <c r="C68" s="7">
        <f>B68/6.02E+23*$F$18/1000</f>
        <v>9.7754590576841139E+17</v>
      </c>
      <c r="D68" s="6">
        <f>C68*$B$12/1000000000000000000</f>
        <v>27.83073193722667</v>
      </c>
      <c r="E68" s="6">
        <f>D68/A68*100</f>
        <v>44.061644408831398</v>
      </c>
      <c r="F68" s="8">
        <f>$I$19*EXP(-$H$19*U68)</f>
        <v>1.0018831195125646E+42</v>
      </c>
      <c r="G68" s="7">
        <f>F68/6.02E+23*$F$19/1000</f>
        <v>3.8617118849463187E+17</v>
      </c>
      <c r="H68" s="6">
        <f>G68*$C$12/1000000000000000000</f>
        <v>10.148578833638926</v>
      </c>
      <c r="I68" s="6">
        <f>H68/A68*100</f>
        <v>16.067240805286236</v>
      </c>
      <c r="J68" s="8">
        <f>$I$20*EXP(-$H$20*U68)</f>
        <v>5.2736373563183038E+40</v>
      </c>
      <c r="K68" s="7">
        <f>J68/6.02E+23*$F$20/1000</f>
        <v>2.0590305867703768E+16</v>
      </c>
      <c r="L68" s="7">
        <f>$I$21*EXP(-$H$21*U68)</f>
        <v>3.6212034657476996E+41</v>
      </c>
      <c r="M68" s="7">
        <f>L68/6.02E+23*$F$21/1000</f>
        <v>1.4319440514536083E+17</v>
      </c>
      <c r="N68" s="6">
        <f>((K68*$D$12)+($E$12*M68))/1000000000000000000</f>
        <v>25.18386053294638</v>
      </c>
      <c r="O68" s="6">
        <f>N68/A68*100</f>
        <v>39.871114785882355</v>
      </c>
      <c r="P68" s="6">
        <f>(K68*$D$12)/1000000000000000000</f>
        <v>11.704971176613562</v>
      </c>
      <c r="Q68" s="6">
        <f>P68/A68*100</f>
        <v>18.531322818344858</v>
      </c>
      <c r="R68" s="6">
        <f>(M68*$E$12)/1000000000000000000</f>
        <v>13.478889356332814</v>
      </c>
      <c r="S68" s="6">
        <f>R68/A68*100</f>
        <v>21.33979196753749</v>
      </c>
      <c r="T68" s="5">
        <v>0.95</v>
      </c>
      <c r="U68" s="4">
        <f>T68*1000000000</f>
        <v>950000000</v>
      </c>
      <c r="V68" s="3">
        <f>V67-0.05</f>
        <v>3.6000000000000032</v>
      </c>
      <c r="W68" s="1"/>
      <c r="X68" s="2">
        <f>LOG(((A68+18)/($B$17-$P$40)),11)*1450</f>
        <v>445.15393229504912</v>
      </c>
      <c r="Y68" s="2">
        <f>1450+X68</f>
        <v>1895.1539322950491</v>
      </c>
      <c r="Z68" s="2"/>
      <c r="AA68" s="9"/>
    </row>
    <row r="69" spans="1:27">
      <c r="A69" s="6">
        <f>SUM(D69,H69,N69)</f>
        <v>61.71079703479429</v>
      </c>
      <c r="B69" s="7">
        <f>$I$18*EXP(-$H$18*U69)</f>
        <v>1.4322810466683497E+43</v>
      </c>
      <c r="C69" s="7">
        <f>B69/6.02E+23*$F$18/1000</f>
        <v>9.5082521335747738E+17</v>
      </c>
      <c r="D69" s="6">
        <f>C69*$B$12/1000000000000000000</f>
        <v>27.06999382428738</v>
      </c>
      <c r="E69" s="6">
        <f>D69/A69*100</f>
        <v>43.865895637394786</v>
      </c>
      <c r="F69" s="8">
        <f>$I$19*EXP(-$H$19*U69)</f>
        <v>9.9940777410083688E+41</v>
      </c>
      <c r="G69" s="7">
        <f>F69/6.02E+23*$F$19/1000</f>
        <v>3.8521707811891597E+17</v>
      </c>
      <c r="H69" s="6">
        <f>G69*$C$12/1000000000000000000</f>
        <v>10.123504812965113</v>
      </c>
      <c r="I69" s="6">
        <f>H69/A69*100</f>
        <v>16.404754596277851</v>
      </c>
      <c r="J69" s="8">
        <f>$I$20*EXP(-$H$20*U69)</f>
        <v>5.0202404196349487E+40</v>
      </c>
      <c r="K69" s="7">
        <f>J69/6.02E+23*$F$20/1000</f>
        <v>1.9600946895949976E+16</v>
      </c>
      <c r="L69" s="7">
        <f>$I$21*EXP(-$H$21*U69)</f>
        <v>3.5932251500352328E+41</v>
      </c>
      <c r="M69" s="7">
        <f>L69/6.02E+23*$F$21/1000</f>
        <v>1.4208804967174248E+17</v>
      </c>
      <c r="N69" s="6">
        <f>((K69*$D$12)+($E$12*M69))/1000000000000000000</f>
        <v>24.517298397541801</v>
      </c>
      <c r="O69" s="6">
        <f>N69/A69*100</f>
        <v>39.729349766327367</v>
      </c>
      <c r="P69" s="6">
        <f>(K69*$D$12)/1000000000000000000</f>
        <v>11.142550281940682</v>
      </c>
      <c r="Q69" s="6">
        <f>P69/A69*100</f>
        <v>18.056079028858107</v>
      </c>
      <c r="R69" s="6">
        <f>(M69*$E$12)/1000000000000000000</f>
        <v>13.37474811560112</v>
      </c>
      <c r="S69" s="6">
        <f>R69/A69*100</f>
        <v>21.673270737469263</v>
      </c>
      <c r="T69" s="5">
        <v>1</v>
      </c>
      <c r="U69" s="4">
        <f>T69*1000000000</f>
        <v>1000000000</v>
      </c>
      <c r="V69" s="3">
        <f>V68-0.05</f>
        <v>3.5500000000000034</v>
      </c>
      <c r="W69" s="1"/>
      <c r="X69" s="2">
        <f>LOG(((A69+18)/($B$17-$P$40)),11)*1450</f>
        <v>434.23519650402812</v>
      </c>
      <c r="Y69" s="2">
        <f>1450+X69</f>
        <v>1884.2351965040282</v>
      </c>
      <c r="Z69" s="2"/>
      <c r="AA69" s="9"/>
    </row>
    <row r="70" spans="1:27">
      <c r="A70" s="6">
        <f>SUM(D70,H70,N70)</f>
        <v>60.307107886102017</v>
      </c>
      <c r="B70" s="7">
        <f>$I$18*EXP(-$H$18*U70)</f>
        <v>1.3931304133648916E+43</v>
      </c>
      <c r="C70" s="7">
        <f>B70/6.02E+23*$F$18/1000</f>
        <v>9.2483491672510106E+17</v>
      </c>
      <c r="D70" s="6">
        <f>C70*$B$12/1000000000000000000</f>
        <v>26.330050079163627</v>
      </c>
      <c r="E70" s="6">
        <f>D70/A70*100</f>
        <v>43.659944908801499</v>
      </c>
      <c r="F70" s="8">
        <f>$I$19*EXP(-$H$19*U70)</f>
        <v>9.9693854450720011E+41</v>
      </c>
      <c r="G70" s="7">
        <f>F70/6.02E+23*$F$19/1000</f>
        <v>3.842653250568375E+17</v>
      </c>
      <c r="H70" s="6">
        <f>G70*$C$12/1000000000000000000</f>
        <v>10.09849274249369</v>
      </c>
      <c r="I70" s="6">
        <f>H70/A70*100</f>
        <v>16.745111971819366</v>
      </c>
      <c r="J70" s="8">
        <f>$I$20*EXP(-$H$20*U70)</f>
        <v>4.7790191414548432E+40</v>
      </c>
      <c r="K70" s="7">
        <f>J70/6.02E+23*$F$20/1000</f>
        <v>1.865912637171994E+16</v>
      </c>
      <c r="L70" s="7">
        <f>$I$21*EXP(-$H$21*U70)</f>
        <v>3.5654630017260917E+41</v>
      </c>
      <c r="M70" s="7">
        <f>L70/6.02E+23*$F$21/1000</f>
        <v>1.409902421747909E+17</v>
      </c>
      <c r="N70" s="6">
        <f>((K70*$D$12)+($E$12*M70))/1000000000000000000</f>
        <v>23.8785650644447</v>
      </c>
      <c r="O70" s="6">
        <f>N70/A70*100</f>
        <v>39.594943119379131</v>
      </c>
      <c r="P70" s="6">
        <f>(K70*$D$12)/1000000000000000000</f>
        <v>10.607153568531634</v>
      </c>
      <c r="Q70" s="6">
        <f>P70/A70*100</f>
        <v>17.588562841654838</v>
      </c>
      <c r="R70" s="6">
        <f>(M70*$E$12)/1000000000000000000</f>
        <v>13.271411495913066</v>
      </c>
      <c r="S70" s="6">
        <f>R70/A70*100</f>
        <v>22.006380277724293</v>
      </c>
      <c r="T70" s="5">
        <v>1.05</v>
      </c>
      <c r="U70" s="4">
        <f>T70*1000000000</f>
        <v>1050000000</v>
      </c>
      <c r="V70" s="3">
        <f>V69-0.05</f>
        <v>3.5000000000000036</v>
      </c>
      <c r="W70" s="1"/>
      <c r="X70" s="2">
        <f>LOG(((A70+18)/($B$17-$P$40)),11)*1450</f>
        <v>423.49174436927376</v>
      </c>
      <c r="Y70" s="2">
        <f>1450+X70</f>
        <v>1873.4917443692739</v>
      </c>
      <c r="Z70" s="2"/>
      <c r="AA70" s="9"/>
    </row>
    <row r="71" spans="1:27">
      <c r="A71" s="6">
        <f>SUM(D71,H71,N71)</f>
        <v>58.95023058004368</v>
      </c>
      <c r="B71" s="7">
        <f>$I$18*EXP(-$H$18*U71)</f>
        <v>1.3550499415996505E+43</v>
      </c>
      <c r="C71" s="7">
        <f>B71/6.02E+23*$F$18/1000</f>
        <v>8.995550508948841E+17</v>
      </c>
      <c r="D71" s="6">
        <f>C71*$B$12/1000000000000000000</f>
        <v>25.610332298977351</v>
      </c>
      <c r="E71" s="6">
        <f>D71/A71*100</f>
        <v>43.443990035294568</v>
      </c>
      <c r="F71" s="8">
        <f>$I$19*EXP(-$H$19*U71)</f>
        <v>9.9447541562134659E+41</v>
      </c>
      <c r="G71" s="7">
        <f>F71/6.02E+23*$F$19/1000</f>
        <v>3.8331592348419866E+17</v>
      </c>
      <c r="H71" s="6">
        <f>G71*$C$12/1000000000000000000</f>
        <v>10.073542469164741</v>
      </c>
      <c r="I71" s="6">
        <f>H71/A71*100</f>
        <v>17.088215550720712</v>
      </c>
      <c r="J71" s="8">
        <f>$I$20*EXP(-$H$20*U71)</f>
        <v>4.5493884844767129E+40</v>
      </c>
      <c r="K71" s="7">
        <f>J71/6.02E+23*$F$20/1000</f>
        <v>1.7762560084673918E+16</v>
      </c>
      <c r="L71" s="7">
        <f>$I$21*EXP(-$H$21*U71)</f>
        <v>3.5379153506573284E+41</v>
      </c>
      <c r="M71" s="7">
        <f>L71/6.02E+23*$F$21/1000</f>
        <v>1.3990091661071933E+17</v>
      </c>
      <c r="N71" s="6">
        <f>((K71*$D$12)+($E$12*M71))/1000000000000000000</f>
        <v>23.26635581190159</v>
      </c>
      <c r="O71" s="6">
        <f>N71/A71*100</f>
        <v>39.46779441398472</v>
      </c>
      <c r="P71" s="6">
        <f>(K71*$D$12)/1000000000000000000</f>
        <v>10.097482531334583</v>
      </c>
      <c r="Q71" s="6">
        <f>P71/A71*100</f>
        <v>17.128826184359092</v>
      </c>
      <c r="R71" s="6">
        <f>(M71*$E$12)/1000000000000000000</f>
        <v>13.168873280567009</v>
      </c>
      <c r="S71" s="6">
        <f>R71/A71*100</f>
        <v>22.338968229625628</v>
      </c>
      <c r="T71" s="5">
        <v>1.1000000000000001</v>
      </c>
      <c r="U71" s="4">
        <f>T71*1000000000</f>
        <v>1100000000</v>
      </c>
      <c r="V71" s="3">
        <f>V70-0.05</f>
        <v>3.4500000000000037</v>
      </c>
      <c r="W71" s="1"/>
      <c r="X71" s="2">
        <f>LOG(((A71+18)/($B$17-$P$40)),11)*1450</f>
        <v>412.92193180928149</v>
      </c>
      <c r="Y71" s="2">
        <f>1450+X71</f>
        <v>1862.9219318092814</v>
      </c>
      <c r="Z71" s="2"/>
      <c r="AA71" s="9"/>
    </row>
    <row r="72" spans="1:27">
      <c r="A72" s="6">
        <f>SUM(D72,H72,N72)</f>
        <v>57.638369817163465</v>
      </c>
      <c r="B72" s="7">
        <f>$I$18*EXP(-$H$18*U72)</f>
        <v>1.3180103790816358E+43</v>
      </c>
      <c r="C72" s="7">
        <f>B72/6.02E+23*$F$18/1000</f>
        <v>8.7496619662233715E+17</v>
      </c>
      <c r="D72" s="6">
        <f>C72*$B$12/1000000000000000000</f>
        <v>24.910287617837938</v>
      </c>
      <c r="E72" s="6">
        <f>D72/A72*100</f>
        <v>43.218237602584296</v>
      </c>
      <c r="F72" s="8">
        <f>$I$19*EXP(-$H$19*U72)</f>
        <v>9.9201837237030145E+41</v>
      </c>
      <c r="G72" s="7">
        <f>F72/6.02E+23*$F$19/1000</f>
        <v>3.8236886759119149E+17</v>
      </c>
      <c r="H72" s="6">
        <f>G72*$C$12/1000000000000000000</f>
        <v>10.048653840296513</v>
      </c>
      <c r="I72" s="6">
        <f>H72/A72*100</f>
        <v>17.433966075328243</v>
      </c>
      <c r="J72" s="8">
        <f>$I$20*EXP(-$H$20*U72)</f>
        <v>4.3307915222931512E+40</v>
      </c>
      <c r="K72" s="7">
        <f>J72/6.02E+23*$F$20/1000</f>
        <v>1.6909073580199392E+16</v>
      </c>
      <c r="L72" s="7">
        <f>$I$21*EXP(-$H$21*U72)</f>
        <v>3.510580539570088E+41</v>
      </c>
      <c r="M72" s="7">
        <f>L72/6.02E+23*$F$21/1000</f>
        <v>1.388200074460116E+17</v>
      </c>
      <c r="N72" s="6">
        <f>((K72*$D$12)+($E$12*M72))/1000000000000000000</f>
        <v>22.679428359029021</v>
      </c>
      <c r="O72" s="6">
        <f>N72/A72*100</f>
        <v>39.347796322087468</v>
      </c>
      <c r="P72" s="6">
        <f>(K72*$D$12)/1000000000000000000</f>
        <v>9.6123010581359498</v>
      </c>
      <c r="Q72" s="6">
        <f>P72/A72*100</f>
        <v>16.676913466892699</v>
      </c>
      <c r="R72" s="6">
        <f>(M72*$E$12)/1000000000000000000</f>
        <v>13.067127300893072</v>
      </c>
      <c r="S72" s="6">
        <f>R72/A72*100</f>
        <v>22.670882855194773</v>
      </c>
      <c r="T72" s="5">
        <v>1.1499999999999999</v>
      </c>
      <c r="U72" s="4">
        <f>T72*1000000000</f>
        <v>1150000000</v>
      </c>
      <c r="V72" s="3">
        <f>V71-0.05</f>
        <v>3.4000000000000039</v>
      </c>
      <c r="W72" s="1"/>
      <c r="X72" s="2">
        <f>LOG(((A72+18)/($B$17-$P$40)),11)*1450</f>
        <v>402.52406763097275</v>
      </c>
      <c r="Y72" s="2">
        <f>1450+X72</f>
        <v>1852.5240676309727</v>
      </c>
      <c r="Z72" s="2"/>
      <c r="AA72" s="9"/>
    </row>
    <row r="73" spans="1:27">
      <c r="A73" s="6">
        <f>SUM(D73,H73,N73)</f>
        <v>56.369804853213822</v>
      </c>
      <c r="B73" s="7">
        <f>$I$18*EXP(-$H$18*U73)</f>
        <v>1.2819832731155219E+43</v>
      </c>
      <c r="C73" s="7">
        <f>B73/6.02E+23*$F$18/1000</f>
        <v>8.5104946547759091E+17</v>
      </c>
      <c r="D73" s="6">
        <f>C73*$B$12/1000000000000000000</f>
        <v>24.229378282147014</v>
      </c>
      <c r="E73" s="6">
        <f>D73/A73*100</f>
        <v>42.982902540180817</v>
      </c>
      <c r="F73" s="8">
        <f>$I$19*EXP(-$H$19*U73)</f>
        <v>9.8956739971833063E+41</v>
      </c>
      <c r="G73" s="7">
        <f>F73/6.02E+23*$F$19/1000</f>
        <v>3.8142415158236205E+17</v>
      </c>
      <c r="H73" s="6">
        <f>G73*$C$12/1000000000000000000</f>
        <v>10.023826703584476</v>
      </c>
      <c r="I73" s="6">
        <f>H73/A73*100</f>
        <v>17.782262560046782</v>
      </c>
      <c r="J73" s="8">
        <f>$I$20*EXP(-$H$20*U73)</f>
        <v>4.1226980886692918E+40</v>
      </c>
      <c r="K73" s="7">
        <f>J73/6.02E+23*$F$20/1000</f>
        <v>1.6096596885676114E+16</v>
      </c>
      <c r="L73" s="7">
        <f>$I$21*EXP(-$H$21*U73)</f>
        <v>3.4834569240099068E+41</v>
      </c>
      <c r="M73" s="7">
        <f>L73/6.02E+23*$F$21/1000</f>
        <v>1.3774744965347957E+17</v>
      </c>
      <c r="N73" s="6">
        <f>((K73*$D$12)+($E$12*M73))/1000000000000000000</f>
        <v>22.116599867482332</v>
      </c>
      <c r="O73" s="6">
        <f>N73/A73*100</f>
        <v>39.234834899772395</v>
      </c>
      <c r="P73" s="6">
        <f>(K73*$D$12)/1000000000000000000</f>
        <v>9.1504324316003007</v>
      </c>
      <c r="Q73" s="6">
        <f>P73/A73*100</f>
        <v>16.232861645393129</v>
      </c>
      <c r="R73" s="6">
        <f>(M73*$E$12)/1000000000000000000</f>
        <v>12.966167435882031</v>
      </c>
      <c r="S73" s="6">
        <f>R73/A73*100</f>
        <v>23.001973254379273</v>
      </c>
      <c r="T73" s="5">
        <v>1.2</v>
      </c>
      <c r="U73" s="4">
        <f>T73*1000000000</f>
        <v>1200000000</v>
      </c>
      <c r="V73" s="3">
        <f>V72-0.05</f>
        <v>3.3500000000000041</v>
      </c>
      <c r="W73" s="1"/>
      <c r="X73" s="2">
        <f>LOG(((A73+18)/($B$17-$P$40)),11)*1450</f>
        <v>392.29641603015654</v>
      </c>
      <c r="Y73" s="2">
        <f>1450+X73</f>
        <v>1842.2964160301565</v>
      </c>
      <c r="Z73" s="2"/>
      <c r="AA73" s="9"/>
    </row>
    <row r="74" spans="1:27">
      <c r="A74" s="6">
        <f>SUM(D74,H74,N74)</f>
        <v>55.142886231791167</v>
      </c>
      <c r="B74" s="7">
        <f>$I$18*EXP(-$H$18*U74)</f>
        <v>1.2469409487451331E+43</v>
      </c>
      <c r="C74" s="7">
        <f>B74/6.02E+23*$F$18/1000</f>
        <v>8.2778648533586445E+17</v>
      </c>
      <c r="D74" s="6">
        <f>C74*$B$12/1000000000000000000</f>
        <v>23.56708123751206</v>
      </c>
      <c r="E74" s="6">
        <f>D74/A74*100</f>
        <v>42.738207678228285</v>
      </c>
      <c r="F74" s="8">
        <f>$I$19*EXP(-$H$19*U74)</f>
        <v>9.8712248266684865E+41</v>
      </c>
      <c r="G74" s="7">
        <f>F74/6.02E+23*$F$19/1000</f>
        <v>3.8048176967657555E+17</v>
      </c>
      <c r="H74" s="6">
        <f>G74*$C$12/1000000000000000000</f>
        <v>9.9990609071004055</v>
      </c>
      <c r="I74" s="6">
        <f>H74/A74*100</f>
        <v>18.133002442182132</v>
      </c>
      <c r="J74" s="8">
        <f>$I$20*EXP(-$H$20*U74)</f>
        <v>3.9246034917233143E+40</v>
      </c>
      <c r="K74" s="7">
        <f>J74/6.02E+23*$F$20/1000</f>
        <v>1.532315949014296E+16</v>
      </c>
      <c r="L74" s="7">
        <f>$I$21*EXP(-$H$21*U74)</f>
        <v>3.4565428722277861E+41</v>
      </c>
      <c r="M74" s="7">
        <f>L74/6.02E+23*$F$21/1000</f>
        <v>1.3668317870835154E+17</v>
      </c>
      <c r="N74" s="6">
        <f>((K74*$D$12)+($E$12*M74))/1000000000000000000</f>
        <v>21.5767440871787</v>
      </c>
      <c r="O74" s="6">
        <f>N74/A74*100</f>
        <v>39.128789879589583</v>
      </c>
      <c r="P74" s="6">
        <f>(K74*$D$12)/1000000000000000000</f>
        <v>8.7107564753615687</v>
      </c>
      <c r="Q74" s="6">
        <f>P74/A74*100</f>
        <v>15.796700301007483</v>
      </c>
      <c r="R74" s="6">
        <f>(M74*$E$12)/1000000000000000000</f>
        <v>12.865987611817131</v>
      </c>
      <c r="S74" s="6">
        <f>R74/A74*100</f>
        <v>23.332089578582103</v>
      </c>
      <c r="T74" s="5">
        <v>1.25</v>
      </c>
      <c r="U74" s="4">
        <f>T74*1000000000</f>
        <v>1250000000</v>
      </c>
      <c r="V74" s="3">
        <f>V73-0.05</f>
        <v>3.3000000000000043</v>
      </c>
      <c r="W74" s="1"/>
      <c r="X74" s="2">
        <f>LOG(((A74+18)/($B$17-$P$40)),11)*1450</f>
        <v>382.23719911390566</v>
      </c>
      <c r="Y74" s="2">
        <f>1450+X74</f>
        <v>1832.2371991139057</v>
      </c>
      <c r="Z74" s="2"/>
      <c r="AA74" s="9"/>
    </row>
    <row r="75" spans="1:27">
      <c r="A75" s="6">
        <f>SUM(D75,H75,N75)</f>
        <v>53.956032665395384</v>
      </c>
      <c r="B75" s="7">
        <f>$I$18*EXP(-$H$18*U75)</f>
        <v>1.2128564874943582E+43</v>
      </c>
      <c r="C75" s="7">
        <f>B75/6.02E+23*$F$18/1000</f>
        <v>8.0515938626454157E+17</v>
      </c>
      <c r="D75" s="6">
        <f>C75*$B$12/1000000000000000000</f>
        <v>22.922887726951497</v>
      </c>
      <c r="E75" s="6">
        <f>D75/A75*100</f>
        <v>42.484383292422933</v>
      </c>
      <c r="F75" s="8">
        <f>$I$19*EXP(-$H$19*U75)</f>
        <v>9.8468360625432728E+41</v>
      </c>
      <c r="G75" s="7">
        <f>F75/6.02E+23*$F$19/1000</f>
        <v>3.7954171610698042E+17</v>
      </c>
      <c r="H75" s="6">
        <f>G75*$C$12/1000000000000000000</f>
        <v>9.9743562992914452</v>
      </c>
      <c r="I75" s="6">
        <f>H75/A75*100</f>
        <v>18.486081734635178</v>
      </c>
      <c r="J75" s="8">
        <f>$I$20*EXP(-$H$20*U75)</f>
        <v>3.7360272898902465E+40</v>
      </c>
      <c r="K75" s="7">
        <f>J75/6.02E+23*$F$20/1000</f>
        <v>1.458688556519044E+16</v>
      </c>
      <c r="L75" s="7">
        <f>$I$21*EXP(-$H$21*U75)</f>
        <v>3.4298367650820229E+41</v>
      </c>
      <c r="M75" s="7">
        <f>L75/6.02E+23*$F$21/1000</f>
        <v>1.3562713058439002E+17</v>
      </c>
      <c r="N75" s="6">
        <f>((K75*$D$12)+($E$12*M75))/1000000000000000000</f>
        <v>21.058788639152439</v>
      </c>
      <c r="O75" s="6">
        <f>N75/A75*100</f>
        <v>39.029534972941889</v>
      </c>
      <c r="P75" s="6">
        <f>(K75*$D$12)/1000000000000000000</f>
        <v>8.2922068372438105</v>
      </c>
      <c r="Q75" s="6">
        <f>P75/A75*100</f>
        <v>15.368451733038563</v>
      </c>
      <c r="R75" s="6">
        <f>(M75*$E$12)/1000000000000000000</f>
        <v>12.766581801908632</v>
      </c>
      <c r="S75" s="6">
        <f>R75/A75*100</f>
        <v>23.661083239903331</v>
      </c>
      <c r="T75" s="5">
        <v>1.3</v>
      </c>
      <c r="U75" s="4">
        <f>T75*1000000000</f>
        <v>1300000000</v>
      </c>
      <c r="V75" s="3">
        <f>V74-0.05</f>
        <v>3.2500000000000044</v>
      </c>
      <c r="W75" s="1"/>
      <c r="X75" s="2">
        <f>LOG(((A75+18)/($B$17-$P$40)),11)*1450</f>
        <v>372.3445994374581</v>
      </c>
      <c r="Y75" s="2">
        <f>1450+X75</f>
        <v>1822.3445994374581</v>
      </c>
      <c r="Z75" s="2"/>
      <c r="AA75" s="9"/>
    </row>
    <row r="76" spans="1:27">
      <c r="A76" s="6">
        <f>SUM(D76,H76,N76)</f>
        <v>52.807728058015627</v>
      </c>
      <c r="B76" s="7">
        <f>$I$18*EXP(-$H$18*U76)</f>
        <v>1.1797037066891766E+43</v>
      </c>
      <c r="C76" s="7">
        <f>B76/6.02E+23*$F$18/1000</f>
        <v>7.8315078679601869E+17</v>
      </c>
      <c r="D76" s="6">
        <f>C76*$B$12/1000000000000000000</f>
        <v>22.296302900082651</v>
      </c>
      <c r="E76" s="6">
        <f>D76/A76*100</f>
        <v>42.221666638616767</v>
      </c>
      <c r="F76" s="8">
        <f>$I$19*EXP(-$H$19*U76)</f>
        <v>9.8225075555620287E+41</v>
      </c>
      <c r="G76" s="7">
        <f>F76/6.02E+23*$F$19/1000</f>
        <v>3.7860398512097306E+17</v>
      </c>
      <c r="H76" s="6">
        <f>G76*$C$12/1000000000000000000</f>
        <v>9.949712728979172</v>
      </c>
      <c r="I76" s="6">
        <f>H76/A76*100</f>
        <v>18.841395179978619</v>
      </c>
      <c r="J76" s="8">
        <f>$I$20*EXP(-$H$20*U76)</f>
        <v>3.5565121267003893E+40</v>
      </c>
      <c r="K76" s="7">
        <f>J76/6.02E+23*$F$20/1000</f>
        <v>1.3885989415488102E+16</v>
      </c>
      <c r="L76" s="7">
        <f>$I$21*EXP(-$H$21*U76)</f>
        <v>3.4033369959408052E+41</v>
      </c>
      <c r="M76" s="7">
        <f>L76/6.02E+23*$F$21/1000</f>
        <v>1.3457924175004014E+17</v>
      </c>
      <c r="N76" s="6">
        <f>((K76*$D$12)+($E$12*M76))/1000000000000000000</f>
        <v>20.5617124289538</v>
      </c>
      <c r="O76" s="6">
        <f>N76/A76*100</f>
        <v>38.936938181404606</v>
      </c>
      <c r="P76" s="6">
        <f>(K76*$D$12)/1000000000000000000</f>
        <v>7.8937684030225217</v>
      </c>
      <c r="Q76" s="6">
        <f>P76/A76*100</f>
        <v>14.948131065874051</v>
      </c>
      <c r="R76" s="6">
        <f>(M76*$E$12)/1000000000000000000</f>
        <v>12.667944025931279</v>
      </c>
      <c r="S76" s="6">
        <f>R76/A76*100</f>
        <v>23.988807115530555</v>
      </c>
      <c r="T76" s="5">
        <v>1.35</v>
      </c>
      <c r="U76" s="4">
        <f>T76*1000000000</f>
        <v>1350000000</v>
      </c>
      <c r="V76" s="3">
        <f>V75-0.05</f>
        <v>3.2000000000000046</v>
      </c>
      <c r="W76" s="1"/>
      <c r="X76" s="2">
        <f>LOG(((A76+18)/($B$17-$P$40)),11)*1450</f>
        <v>362.61676254844014</v>
      </c>
      <c r="Y76" s="2">
        <f>1450+X76</f>
        <v>1812.6167625484402</v>
      </c>
      <c r="Z76" s="2"/>
      <c r="AA76" s="9"/>
    </row>
    <row r="77" spans="1:27">
      <c r="A77" s="6">
        <f>SUM(D77,H77,N77)</f>
        <v>51.696518662669618</v>
      </c>
      <c r="B77" s="7">
        <f>$I$18*EXP(-$H$18*U77)</f>
        <v>1.1474571393449027E+43</v>
      </c>
      <c r="C77" s="7">
        <f>B77/6.02E+23*$F$18/1000</f>
        <v>7.6174378057577574E+17</v>
      </c>
      <c r="D77" s="6">
        <f>C77*$B$12/1000000000000000000</f>
        <v>21.686845432992335</v>
      </c>
      <c r="E77" s="6">
        <f>D77/A77*100</f>
        <v>41.950301478719382</v>
      </c>
      <c r="F77" s="8">
        <f>$I$19*EXP(-$H$19*U77)</f>
        <v>9.7982391568478646E+41</v>
      </c>
      <c r="G77" s="7">
        <f>F77/6.02E+23*$F$19/1000</f>
        <v>3.7766857098016288E+17</v>
      </c>
      <c r="H77" s="6">
        <f>G77*$C$12/1000000000000000000</f>
        <v>9.9251300453586797</v>
      </c>
      <c r="I77" s="6">
        <f>H77/A77*100</f>
        <v>19.198836405449633</v>
      </c>
      <c r="J77" s="8">
        <f>$I$20*EXP(-$H$20*U77)</f>
        <v>3.3856226215463515E+40</v>
      </c>
      <c r="K77" s="7">
        <f>J77/6.02E+23*$F$20/1000</f>
        <v>1.3218771147912974E+16</v>
      </c>
      <c r="L77" s="7">
        <f>$I$21*EXP(-$H$21*U77)</f>
        <v>3.377041970585556E+41</v>
      </c>
      <c r="M77" s="7">
        <f>L77/6.02E+23*$F$21/1000</f>
        <v>1.335394491646076E+17</v>
      </c>
      <c r="N77" s="6">
        <f>((K77*$D$12)+($E$12*M77))/1000000000000000000</f>
        <v>20.084543184318605</v>
      </c>
      <c r="O77" s="6">
        <f>N77/A77*100</f>
        <v>38.850862115830978</v>
      </c>
      <c r="P77" s="6">
        <f>(K77*$D$12)/1000000000000000000</f>
        <v>7.5144748344540888</v>
      </c>
      <c r="Q77" s="6">
        <f>P77/A77*100</f>
        <v>14.535746369088368</v>
      </c>
      <c r="R77" s="6">
        <f>(M77*$E$12)/1000000000000000000</f>
        <v>12.570068349864513</v>
      </c>
      <c r="S77" s="6">
        <f>R77/A77*100</f>
        <v>24.31511574674261</v>
      </c>
      <c r="T77" s="5">
        <v>1.4</v>
      </c>
      <c r="U77" s="4">
        <f>T77*1000000000</f>
        <v>1400000000</v>
      </c>
      <c r="V77" s="3">
        <f>V76-0.05</f>
        <v>3.1500000000000048</v>
      </c>
      <c r="W77" s="1"/>
      <c r="X77" s="2">
        <f>LOG(((A77+18)/($B$17-$P$40)),11)*1450</f>
        <v>353.05179953141828</v>
      </c>
      <c r="Y77" s="2">
        <f>1450+X77</f>
        <v>1803.0517995314183</v>
      </c>
      <c r="Z77" s="2"/>
      <c r="AA77" s="9"/>
    </row>
    <row r="78" spans="1:27">
      <c r="A78" s="6">
        <f>SUM(D78,H78,N78)</f>
        <v>50.621010367633474</v>
      </c>
      <c r="B78" s="7">
        <f>$I$18*EXP(-$H$18*U78)</f>
        <v>1.1160920146032014E+43</v>
      </c>
      <c r="C78" s="7">
        <f>B78/6.02E+23*$F$18/1000</f>
        <v>7.4092192337541466E+17</v>
      </c>
      <c r="D78" s="6">
        <f>C78*$B$12/1000000000000000000</f>
        <v>21.094047158498054</v>
      </c>
      <c r="E78" s="6">
        <f>D78/A78*100</f>
        <v>41.670537599512947</v>
      </c>
      <c r="F78" s="8">
        <f>$I$19*EXP(-$H$19*U78)</f>
        <v>9.7740307178917153E+41</v>
      </c>
      <c r="G78" s="7">
        <f>F78/6.02E+23*$F$19/1000</f>
        <v>3.7673546796033709E+17</v>
      </c>
      <c r="H78" s="6">
        <f>G78*$C$12/1000000000000000000</f>
        <v>9.9006080979976581</v>
      </c>
      <c r="I78" s="6">
        <f>H78/A78*100</f>
        <v>19.558298078396316</v>
      </c>
      <c r="J78" s="8">
        <f>$I$20*EXP(-$H$20*U78)</f>
        <v>3.222944313748439E+40</v>
      </c>
      <c r="K78" s="7">
        <f>J78/6.02E+23*$F$20/1000</f>
        <v>1.2583612548775256E+16</v>
      </c>
      <c r="L78" s="7">
        <f>$I$21*EXP(-$H$21*U78)</f>
        <v>3.3509501071150268E+41</v>
      </c>
      <c r="M78" s="7">
        <f>L78/6.02E+23*$F$21/1000</f>
        <v>1.325076902744661E+17</v>
      </c>
      <c r="N78" s="6">
        <f>((K78*$D$12)+($E$12*M78))/1000000000000000000</f>
        <v>19.626355111137762</v>
      </c>
      <c r="O78" s="6">
        <f>N78/A78*100</f>
        <v>38.771164322090733</v>
      </c>
      <c r="P78" s="6">
        <f>(K78*$D$12)/1000000000000000000</f>
        <v>7.1534062256022706</v>
      </c>
      <c r="Q78" s="6">
        <f>P78/A78*100</f>
        <v>14.131298790069351</v>
      </c>
      <c r="R78" s="6">
        <f>(M78*$E$12)/1000000000000000000</f>
        <v>12.472948885535493</v>
      </c>
      <c r="S78" s="6">
        <f>R78/A78*100</f>
        <v>24.639865532021386</v>
      </c>
      <c r="T78" s="5">
        <v>1.45</v>
      </c>
      <c r="U78" s="4">
        <f>T78*1000000000</f>
        <v>1450000000</v>
      </c>
      <c r="V78" s="3">
        <f>V77-0.05</f>
        <v>3.100000000000005</v>
      </c>
      <c r="W78" s="1"/>
      <c r="X78" s="2">
        <f>LOG(((A78+18)/($B$17-$P$40)),11)*1450</f>
        <v>343.64778954602991</v>
      </c>
      <c r="Y78" s="2">
        <f>1450+X78</f>
        <v>1793.6477895460298</v>
      </c>
      <c r="Z78" s="2"/>
      <c r="AA78" s="9"/>
    </row>
    <row r="79" spans="1:27">
      <c r="A79" s="6">
        <f>SUM(D79,H79,N79)</f>
        <v>49.579866105393826</v>
      </c>
      <c r="B79" s="7">
        <f>$I$18*EXP(-$H$18*U79)</f>
        <v>1.0855842387038492E+43</v>
      </c>
      <c r="C79" s="7">
        <f>B79/6.02E+23*$F$18/1000</f>
        <v>7.2066922046069094E+17</v>
      </c>
      <c r="D79" s="6">
        <f>C79*$B$12/1000000000000000000</f>
        <v>20.517452706515868</v>
      </c>
      <c r="E79" s="6">
        <f>D79/A79*100</f>
        <v>41.382630325989851</v>
      </c>
      <c r="F79" s="8">
        <f>$I$19*EXP(-$H$19*U79)</f>
        <v>9.7498820905514426E+41</v>
      </c>
      <c r="G79" s="7">
        <f>F79/6.02E+23*$F$19/1000</f>
        <v>3.7580467035142598E+17</v>
      </c>
      <c r="H79" s="6">
        <f>G79*$C$12/1000000000000000000</f>
        <v>9.8761467368354747</v>
      </c>
      <c r="I79" s="6">
        <f>H79/A79*100</f>
        <v>19.919672061722331</v>
      </c>
      <c r="J79" s="8">
        <f>$I$20*EXP(-$H$20*U79)</f>
        <v>3.0680826573574418E+40</v>
      </c>
      <c r="K79" s="7">
        <f>J79/6.02E+23*$F$20/1000</f>
        <v>1.1978973159142296E+16</v>
      </c>
      <c r="L79" s="7">
        <f>$I$21*EXP(-$H$21*U79)</f>
        <v>3.3250598358501311E+41</v>
      </c>
      <c r="M79" s="7">
        <f>L79/6.02E+23*$F$21/1000</f>
        <v>1.3148390300929422E+17</v>
      </c>
      <c r="N79" s="6">
        <f>((K79*$D$12)+($E$12*M79))/1000000000000000000</f>
        <v>19.186266662042485</v>
      </c>
      <c r="O79" s="6">
        <f>N79/A79*100</f>
        <v>38.697697612287818</v>
      </c>
      <c r="P79" s="6">
        <f>(K79*$D$12)/1000000000000000000</f>
        <v>6.8096868717776209</v>
      </c>
      <c r="Q79" s="6">
        <f>P79/A79*100</f>
        <v>13.734782698488953</v>
      </c>
      <c r="R79" s="6">
        <f>(M79*$E$12)/1000000000000000000</f>
        <v>12.376579790264865</v>
      </c>
      <c r="S79" s="6">
        <f>R79/A79*100</f>
        <v>24.962914913798866</v>
      </c>
      <c r="T79" s="5">
        <v>1.5</v>
      </c>
      <c r="U79" s="4">
        <f>T79*1000000000</f>
        <v>1500000000</v>
      </c>
      <c r="V79" s="3">
        <f>V78-0.05</f>
        <v>3.0500000000000052</v>
      </c>
      <c r="W79" s="1"/>
      <c r="X79" s="2">
        <f>LOG(((A79+18)/($B$17-$P$40)),11)*1450</f>
        <v>334.40278235220865</v>
      </c>
      <c r="Y79" s="2">
        <f>1450+X79</f>
        <v>1784.4027823522088</v>
      </c>
      <c r="Z79" s="2"/>
      <c r="AA79" s="9"/>
    </row>
    <row r="80" spans="1:27">
      <c r="A80" s="6">
        <f>SUM(D80,H80,N80)</f>
        <v>48.571803378634833</v>
      </c>
      <c r="B80" s="7">
        <f>$I$18*EXP(-$H$18*U80)</f>
        <v>1.0559103764766202E+43</v>
      </c>
      <c r="C80" s="7">
        <f>B80/6.02E+23*$F$18/1000</f>
        <v>7.0097011430483136E+17</v>
      </c>
      <c r="D80" s="6">
        <f>C80*$B$12/1000000000000000000</f>
        <v>19.956619154258547</v>
      </c>
      <c r="E80" s="6">
        <f>D80/A80*100</f>
        <v>41.086840030808531</v>
      </c>
      <c r="F80" s="8">
        <f>$I$19*EXP(-$H$19*U80)</f>
        <v>9.725793127050916E+41</v>
      </c>
      <c r="G80" s="7">
        <f>F80/6.02E+23*$F$19/1000</f>
        <v>3.7487617245746733E+17</v>
      </c>
      <c r="H80" s="6">
        <f>G80*$C$12/1000000000000000000</f>
        <v>9.8517458121822408</v>
      </c>
      <c r="I80" s="6">
        <f>H80/A80*100</f>
        <v>20.282849568883222</v>
      </c>
      <c r="J80" s="8">
        <f>$I$20*EXP(-$H$20*U80)</f>
        <v>2.9206620642568835E+40</v>
      </c>
      <c r="K80" s="7">
        <f>J80/6.02E+23*$F$20/1000</f>
        <v>1.1403386538742228E+16</v>
      </c>
      <c r="L80" s="7">
        <f>$I$21*EXP(-$H$21*U80)</f>
        <v>3.2993695992395101E+41</v>
      </c>
      <c r="M80" s="7">
        <f>L80/6.02E+23*$F$21/1000</f>
        <v>1.3046802577834115E+17</v>
      </c>
      <c r="N80" s="6">
        <f>((K80*$D$12)+($E$12*M80))/1000000000000000000</f>
        <v>18.763438412194045</v>
      </c>
      <c r="O80" s="6">
        <f>N80/A80*100</f>
        <v>38.630310400308247</v>
      </c>
      <c r="P80" s="6">
        <f>(K80*$D$12)/1000000000000000000</f>
        <v>6.4824831456787946</v>
      </c>
      <c r="Q80" s="6">
        <f>P80/A80*100</f>
        <v>13.346185841908085</v>
      </c>
      <c r="R80" s="6">
        <f>(M80*$E$12)/1000000000000000000</f>
        <v>12.280955266515251</v>
      </c>
      <c r="S80" s="6">
        <f>R80/A80*100</f>
        <v>25.284124558400165</v>
      </c>
      <c r="T80" s="5">
        <v>1.55</v>
      </c>
      <c r="U80" s="4">
        <f>T80*1000000000</f>
        <v>1550000000</v>
      </c>
      <c r="V80" s="3">
        <f>V79-0.05</f>
        <v>3.0000000000000053</v>
      </c>
      <c r="W80" s="1"/>
      <c r="X80" s="2">
        <f>LOG(((A80+18)/($B$17-$P$40)),11)*1450</f>
        <v>325.31480081630366</v>
      </c>
      <c r="Y80" s="2">
        <f>1450+X80</f>
        <v>1775.3148008163037</v>
      </c>
      <c r="Z80" s="2"/>
      <c r="AA80" s="9"/>
    </row>
    <row r="81" spans="1:27">
      <c r="A81" s="6">
        <f>SUM(D81,H81,N81)</f>
        <v>47.595591897840542</v>
      </c>
      <c r="B81" s="7">
        <f>$I$18*EXP(-$H$18*U81)</f>
        <v>1.0270476333390822E+43</v>
      </c>
      <c r="C81" s="7">
        <f>B81/6.02E+23*$F$18/1000</f>
        <v>6.8180947263770317E+17</v>
      </c>
      <c r="D81" s="6">
        <f>C81*$B$12/1000000000000000000</f>
        <v>19.411115685995409</v>
      </c>
      <c r="E81" s="6">
        <f>D81/A81*100</f>
        <v>40.783431641441794</v>
      </c>
      <c r="F81" s="8">
        <f>$I$19*EXP(-$H$19*U81)</f>
        <v>9.7017636799791139E+41</v>
      </c>
      <c r="G81" s="7">
        <f>F81/6.02E+23*$F$19/1000</f>
        <v>3.7394996859657171E+17</v>
      </c>
      <c r="H81" s="6">
        <f>G81*$C$12/1000000000000000000</f>
        <v>9.8274051747179048</v>
      </c>
      <c r="I81" s="6">
        <f>H81/A81*100</f>
        <v>20.647721317998325</v>
      </c>
      <c r="J81" s="8">
        <f>$I$20*EXP(-$H$20*U81)</f>
        <v>2.7803249932439729E+40</v>
      </c>
      <c r="K81" s="7">
        <f>J81/6.02E+23*$F$20/1000</f>
        <v>1.085545670938612E+16</v>
      </c>
      <c r="L81" s="7">
        <f>$I$21*EXP(-$H$21*U81)</f>
        <v>3.2738778517658343E+41</v>
      </c>
      <c r="M81" s="7">
        <f>L81/6.02E+23*$F$21/1000</f>
        <v>1.2945999746672152E+17</v>
      </c>
      <c r="N81" s="6">
        <f>((K81*$D$12)+($E$12*M81))/1000000000000000000</f>
        <v>18.357071037127227</v>
      </c>
      <c r="O81" s="6">
        <f>N81/A81*100</f>
        <v>38.568847040559874</v>
      </c>
      <c r="P81" s="6">
        <f>(K81*$D$12)/1000000000000000000</f>
        <v>6.1710014755847284</v>
      </c>
      <c r="Q81" s="6">
        <f>P81/A81*100</f>
        <v>12.965489511781264</v>
      </c>
      <c r="R81" s="6">
        <f>(M81*$E$12)/1000000000000000000</f>
        <v>12.186069561542496</v>
      </c>
      <c r="S81" s="6">
        <f>R81/A81*100</f>
        <v>25.603357528778602</v>
      </c>
      <c r="T81" s="5">
        <v>1.6</v>
      </c>
      <c r="U81" s="4">
        <f>T81*1000000000</f>
        <v>1600000000</v>
      </c>
      <c r="V81" s="3">
        <f>V80-0.05</f>
        <v>2.9500000000000055</v>
      </c>
      <c r="W81" s="1"/>
      <c r="X81" s="2">
        <f>LOG(((A81+18)/($B$17-$P$40)),11)*1450</f>
        <v>316.38184339220129</v>
      </c>
      <c r="Y81" s="2">
        <f>1450+X81</f>
        <v>1766.3818433922013</v>
      </c>
      <c r="Z81" s="2"/>
      <c r="AA81" s="9"/>
    </row>
    <row r="82" spans="1:27">
      <c r="A82" s="6">
        <f>SUM(D82,H82,N82)</f>
        <v>46.650051325347519</v>
      </c>
      <c r="B82" s="7">
        <f>$I$18*EXP(-$H$18*U82)</f>
        <v>9.9897383778647426E+42</v>
      </c>
      <c r="C82" s="7">
        <f>B82/6.02E+23*$F$18/1000</f>
        <v>6.631725768216521E+17</v>
      </c>
      <c r="D82" s="6">
        <f>C82*$B$12/1000000000000000000</f>
        <v>18.880523262112437</v>
      </c>
      <c r="E82" s="6">
        <f>D82/A82*100</f>
        <v>40.472674146563307</v>
      </c>
      <c r="F82" s="8">
        <f>$I$19*EXP(-$H$19*U82)</f>
        <v>9.6777936022892258E+41</v>
      </c>
      <c r="G82" s="7">
        <f>F82/6.02E+23*$F$19/1000</f>
        <v>3.7302605310088832E+17</v>
      </c>
      <c r="H82" s="6">
        <f>G82*$C$12/1000000000000000000</f>
        <v>9.8031246754913468</v>
      </c>
      <c r="I82" s="6">
        <f>H82/A82*100</f>
        <v>21.014177684655138</v>
      </c>
      <c r="J82" s="8">
        <f>$I$20*EXP(-$H$20*U82)</f>
        <v>2.6467310828799799E+40</v>
      </c>
      <c r="K82" s="7">
        <f>J82/6.02E+23*$F$20/1000</f>
        <v>1.0333854769282754E+16</v>
      </c>
      <c r="L82" s="7">
        <f>$I$21*EXP(-$H$21*U82)</f>
        <v>3.2485830598528241E+41</v>
      </c>
      <c r="M82" s="7">
        <f>L82/6.02E+23*$F$21/1000</f>
        <v>1.2845975743173878E+17</v>
      </c>
      <c r="N82" s="6">
        <f>((K82*$D$12)+($E$12*M82))/1000000000000000000</f>
        <v>17.966403387743739</v>
      </c>
      <c r="O82" s="6">
        <f>N82/A82*100</f>
        <v>38.513148168781569</v>
      </c>
      <c r="P82" s="6">
        <f>(K82*$D$12)/1000000000000000000</f>
        <v>5.8744864206941676</v>
      </c>
      <c r="Q82" s="6">
        <f>P82/A82*100</f>
        <v>12.592668719106506</v>
      </c>
      <c r="R82" s="6">
        <f>(M82*$E$12)/1000000000000000000</f>
        <v>12.091916967049571</v>
      </c>
      <c r="S82" s="6">
        <f>R82/A82*100</f>
        <v>25.92047944967506</v>
      </c>
      <c r="T82" s="5">
        <v>1.65</v>
      </c>
      <c r="U82" s="4">
        <f>T82*1000000000</f>
        <v>1650000000</v>
      </c>
      <c r="V82" s="3">
        <f>V81-0.05</f>
        <v>2.9000000000000057</v>
      </c>
      <c r="W82" s="1"/>
      <c r="X82" s="2">
        <f>LOG(((A82+18)/($B$17-$P$40)),11)*1450</f>
        <v>307.60188657187803</v>
      </c>
      <c r="Y82" s="2">
        <f>1450+X82</f>
        <v>1757.6018865718779</v>
      </c>
      <c r="Z82" s="2"/>
      <c r="AA82" s="9"/>
    </row>
    <row r="83" spans="1:27">
      <c r="A83" s="6">
        <f>SUM(D83,H83,N83)</f>
        <v>45.734049120925683</v>
      </c>
      <c r="B83" s="7">
        <f>$I$18*EXP(-$H$18*U83)</f>
        <v>9.7166742436021134E+42</v>
      </c>
      <c r="C83" s="7">
        <f>B83/6.02E+23*$F$18/1000</f>
        <v>6.4504511054507994E+17</v>
      </c>
      <c r="D83" s="6">
        <f>C83*$B$12/1000000000000000000</f>
        <v>18.364434297218423</v>
      </c>
      <c r="E83" s="6">
        <f>D83/A83*100</f>
        <v>40.154840103182003</v>
      </c>
      <c r="F83" s="8">
        <f>$I$19*EXP(-$H$19*U83)</f>
        <v>9.6538827472977473E+41</v>
      </c>
      <c r="G83" s="7">
        <f>F83/6.02E+23*$F$19/1000</f>
        <v>3.7210442031656966E+17</v>
      </c>
      <c r="H83" s="6">
        <f>G83*$C$12/1000000000000000000</f>
        <v>9.7789041659194513</v>
      </c>
      <c r="I83" s="6">
        <f>H83/A83*100</f>
        <v>21.38210885299701</v>
      </c>
      <c r="J83" s="8">
        <f>$I$20*EXP(-$H$20*U83)</f>
        <v>2.5195563260069311E+40</v>
      </c>
      <c r="K83" s="7">
        <f>J83/6.02E+23*$F$20/1000</f>
        <v>9837315670034746</v>
      </c>
      <c r="L83" s="7">
        <f>$I$21*EXP(-$H$21*U83)</f>
        <v>3.223483701772991E+41</v>
      </c>
      <c r="M83" s="7">
        <f>L83/6.02E+23*$F$21/1000</f>
        <v>1.274672454992368E+17</v>
      </c>
      <c r="N83" s="6">
        <f>((K83*$D$12)+($E$12*M83))/1000000000000000000</f>
        <v>17.59071065778781</v>
      </c>
      <c r="O83" s="6">
        <f>N83/A83*100</f>
        <v>38.46305104382099</v>
      </c>
      <c r="P83" s="6">
        <f>(K83*$D$12)/1000000000000000000</f>
        <v>5.5922188389446523</v>
      </c>
      <c r="Q83" s="6">
        <f>P83/A83*100</f>
        <v>12.227692378949943</v>
      </c>
      <c r="R83" s="6">
        <f>(M83*$E$12)/1000000000000000000</f>
        <v>11.998491818843158</v>
      </c>
      <c r="S83" s="6">
        <f>R83/A83*100</f>
        <v>26.23535866487105</v>
      </c>
      <c r="T83" s="5">
        <v>1.7</v>
      </c>
      <c r="U83" s="4">
        <f>T83*1000000000</f>
        <v>1700000000</v>
      </c>
      <c r="V83" s="3">
        <f>V82-0.05</f>
        <v>2.8500000000000059</v>
      </c>
      <c r="W83" s="1"/>
      <c r="X83" s="2">
        <f>LOG(((A83+18)/($B$17-$P$40)),11)*1450</f>
        <v>298.97288730014725</v>
      </c>
      <c r="Y83" s="2">
        <f>1450+X83</f>
        <v>1748.9728873001472</v>
      </c>
      <c r="Z83" s="2"/>
      <c r="AA83" s="9"/>
    </row>
    <row r="84" spans="1:27">
      <c r="A84" s="6">
        <f>SUM(D84,H84,N84)</f>
        <v>44.846498484196459</v>
      </c>
      <c r="B84" s="7">
        <f>$I$18*EXP(-$H$18*U84)</f>
        <v>9.4510741708193965E+42</v>
      </c>
      <c r="C84" s="7">
        <f>B84/6.02E+23*$F$18/1000</f>
        <v>6.274131488250793E+17</v>
      </c>
      <c r="D84" s="6">
        <f>C84*$B$12/1000000000000000000</f>
        <v>17.862452347050006</v>
      </c>
      <c r="E84" s="6">
        <f>D84/A84*100</f>
        <v>39.830205145992807</v>
      </c>
      <c r="F84" s="8">
        <f>$I$19*EXP(-$H$19*U84)</f>
        <v>9.6300309686835841E+41</v>
      </c>
      <c r="G84" s="7">
        <f>F84/6.02E+23*$F$19/1000</f>
        <v>3.7118506460373722E+17</v>
      </c>
      <c r="H84" s="6">
        <f>G84*$C$12/1000000000000000000</f>
        <v>9.7547434977862135</v>
      </c>
      <c r="I84" s="6">
        <f>H84/A84*100</f>
        <v>21.751404964701326</v>
      </c>
      <c r="J84" s="8">
        <f>$I$20*EXP(-$H$20*U84)</f>
        <v>2.3984922839285723E+40</v>
      </c>
      <c r="K84" s="7">
        <f>J84/6.02E+23*$F$20/1000</f>
        <v>9364635148499182</v>
      </c>
      <c r="L84" s="7">
        <f>$I$21*EXP(-$H$21*U84)</f>
        <v>3.1985782675560893E+41</v>
      </c>
      <c r="M84" s="7">
        <f>L84/6.02E+23*$F$21/1000</f>
        <v>1.2648240195997994E+17</v>
      </c>
      <c r="N84" s="6">
        <f>((K84*$D$12)+($E$12*M84))/1000000000000000000</f>
        <v>17.229302639360242</v>
      </c>
      <c r="O84" s="6">
        <f>N84/A84*100</f>
        <v>38.418389889305864</v>
      </c>
      <c r="P84" s="6">
        <f>(K84*$D$12)/1000000000000000000</f>
        <v>5.3235141428673298</v>
      </c>
      <c r="Q84" s="6">
        <f>P84/A84*100</f>
        <v>11.870523503062994</v>
      </c>
      <c r="R84" s="6">
        <f>(M84*$E$12)/1000000000000000000</f>
        <v>11.90578849649291</v>
      </c>
      <c r="S84" s="6">
        <f>R84/A84*100</f>
        <v>26.54786638624287</v>
      </c>
      <c r="T84" s="5">
        <v>1.75</v>
      </c>
      <c r="U84" s="4">
        <f>T84*1000000000</f>
        <v>1750000000</v>
      </c>
      <c r="V84" s="3">
        <f>V83-0.05</f>
        <v>2.800000000000006</v>
      </c>
      <c r="W84" s="1"/>
      <c r="X84" s="2">
        <f>LOG(((A84+18)/($B$17-$P$40)),11)*1450</f>
        <v>290.49278534870876</v>
      </c>
      <c r="Y84" s="2">
        <f>1450+X84</f>
        <v>1740.4927853487088</v>
      </c>
      <c r="Z84" s="2"/>
      <c r="AA84" s="9"/>
    </row>
    <row r="85" spans="1:27">
      <c r="A85" s="6">
        <f>SUM(D85,H85,N85)</f>
        <v>43.986356389417473</v>
      </c>
      <c r="B85" s="7">
        <f>$I$18*EXP(-$H$18*U85)</f>
        <v>9.1927341334040915E+42</v>
      </c>
      <c r="C85" s="7">
        <f>B85/6.02E+23*$F$18/1000</f>
        <v>6.1026314731067238E+17</v>
      </c>
      <c r="D85" s="6">
        <f>C85*$B$12/1000000000000000000</f>
        <v>17.374191803934842</v>
      </c>
      <c r="E85" s="6">
        <f>D85/A85*100</f>
        <v>39.499047500362721</v>
      </c>
      <c r="F85" s="8">
        <f>$I$19*EXP(-$H$19*U85)</f>
        <v>9.6062381204871543E+41</v>
      </c>
      <c r="G85" s="7">
        <f>F85/6.02E+23*$F$19/1000</f>
        <v>3.7026798033644691E+17</v>
      </c>
      <c r="H85" s="6">
        <f>G85*$C$12/1000000000000000000</f>
        <v>9.7306425232418245</v>
      </c>
      <c r="I85" s="6">
        <f>H85/A85*100</f>
        <v>22.121956265472551</v>
      </c>
      <c r="J85" s="8">
        <f>$I$20*EXP(-$H$20*U85)</f>
        <v>2.2832453383497298E+40</v>
      </c>
      <c r="K85" s="7">
        <f>J85/6.02E+23*$F$20/1000</f>
        <v>8914666806071551</v>
      </c>
      <c r="L85" s="7">
        <f>$I$21*EXP(-$H$21*U85)</f>
        <v>3.173865258898277E+41</v>
      </c>
      <c r="M85" s="7">
        <f>L85/6.02E+23*$F$21/1000</f>
        <v>1.2550516756606088E+17</v>
      </c>
      <c r="N85" s="6">
        <f>((K85*$D$12)+($E$12*M85))/1000000000000000000</f>
        <v>16.881522062240805</v>
      </c>
      <c r="O85" s="6">
        <f>N85/A85*100</f>
        <v>38.378996234164717</v>
      </c>
      <c r="P85" s="6">
        <f>(K85*$D$12)/1000000000000000000</f>
        <v>5.0677206392474954</v>
      </c>
      <c r="Q85" s="6">
        <f>P85/A85*100</f>
        <v>11.52111939980262</v>
      </c>
      <c r="R85" s="6">
        <f>(M85*$E$12)/1000000000000000000</f>
        <v>11.813801422993309</v>
      </c>
      <c r="S85" s="6">
        <f>R85/A85*100</f>
        <v>26.857876834362099</v>
      </c>
      <c r="T85" s="5">
        <v>1.8</v>
      </c>
      <c r="U85" s="4">
        <f>T85*1000000000</f>
        <v>1800000000</v>
      </c>
      <c r="V85" s="3">
        <f>V84-0.05</f>
        <v>2.7500000000000062</v>
      </c>
      <c r="W85" s="1"/>
      <c r="X85" s="2">
        <f>LOG(((A85+18)/($B$17-$P$40)),11)*1450</f>
        <v>282.15950564495972</v>
      </c>
      <c r="Y85" s="2">
        <f>1450+X85</f>
        <v>1732.1595056449596</v>
      </c>
      <c r="Z85" s="2"/>
      <c r="AA85" s="9"/>
    </row>
    <row r="86" spans="1:27">
      <c r="A86" s="6">
        <f>SUM(D86,H86,N86)</f>
        <v>43.152621708373225</v>
      </c>
      <c r="B86" s="7">
        <f>$I$18*EXP(-$H$18*U86)</f>
        <v>8.94145568218793E+42</v>
      </c>
      <c r="C86" s="7">
        <f>B86/6.02E+23*$F$18/1000</f>
        <v>5.935819318784425E+17</v>
      </c>
      <c r="D86" s="6">
        <f>C86*$B$12/1000000000000000000</f>
        <v>16.899277600579257</v>
      </c>
      <c r="E86" s="6">
        <f>D86/A86*100</f>
        <v>39.161647500318999</v>
      </c>
      <c r="F86" s="8">
        <f>$I$19*EXP(-$H$19*U86)</f>
        <v>9.582504057109502E+41</v>
      </c>
      <c r="G86" s="7">
        <f>F86/6.02E+23*$F$19/1000</f>
        <v>3.6935316190265446E+17</v>
      </c>
      <c r="H86" s="6">
        <f>G86*$C$12/1000000000000000000</f>
        <v>9.7066010948017603</v>
      </c>
      <c r="I86" s="6">
        <f>H86/A86*100</f>
        <v>22.493653248693153</v>
      </c>
      <c r="J86" s="8">
        <f>$I$20*EXP(-$H$20*U86)</f>
        <v>2.1735359792598038E+40</v>
      </c>
      <c r="K86" s="7">
        <f>J86/6.02E+23*$F$20/1000</f>
        <v>8486319328309378</v>
      </c>
      <c r="L86" s="7">
        <f>$I$21*EXP(-$H$21*U86)</f>
        <v>3.1493431890719821E+41</v>
      </c>
      <c r="M86" s="7">
        <f>L86/6.02E+23*$F$21/1000</f>
        <v>1.245354835273364E+17</v>
      </c>
      <c r="N86" s="6">
        <f>((K86*$D$12)+($E$12*M86))/1000000000000000000</f>
        <v>16.546743012992209</v>
      </c>
      <c r="O86" s="6">
        <f>N86/A86*100</f>
        <v>38.344699250987851</v>
      </c>
      <c r="P86" s="6">
        <f>(K86*$D$12)/1000000000000000000</f>
        <v>4.8242179485640326</v>
      </c>
      <c r="Q86" s="6">
        <f>P86/A86*100</f>
        <v>11.179431880561625</v>
      </c>
      <c r="R86" s="6">
        <f>(M86*$E$12)/1000000000000000000</f>
        <v>11.722525064428176</v>
      </c>
      <c r="S86" s="6">
        <f>R86/A86*100</f>
        <v>27.165267370426228</v>
      </c>
      <c r="T86" s="5">
        <v>1.85</v>
      </c>
      <c r="U86" s="4">
        <f>T86*1000000000</f>
        <v>1850000000</v>
      </c>
      <c r="V86" s="3">
        <f>V85-0.05</f>
        <v>2.7000000000000064</v>
      </c>
      <c r="W86" s="1"/>
      <c r="X86" s="2">
        <f>LOG(((A86+18)/($B$17-$P$40)),11)*1450</f>
        <v>273.97096055138758</v>
      </c>
      <c r="Y86" s="2">
        <f>1450+X86</f>
        <v>1723.9709605513876</v>
      </c>
      <c r="Z86" s="2"/>
      <c r="AA86" s="9"/>
    </row>
    <row r="87" spans="1:27">
      <c r="A87" s="6">
        <f>SUM(D87,H87,N87)</f>
        <v>42.344333417310651</v>
      </c>
      <c r="B87" s="7">
        <f>$I$18*EXP(-$H$18*U87)</f>
        <v>8.6970457925040934E+42</v>
      </c>
      <c r="C87" s="7">
        <f>B87/6.02E+23*$F$18/1000</f>
        <v>5.7735668851256269E+17</v>
      </c>
      <c r="D87" s="6">
        <f>C87*$B$12/1000000000000000000</f>
        <v>16.437344921952658</v>
      </c>
      <c r="E87" s="6">
        <f>D87/A87*100</f>
        <v>38.818287112846505</v>
      </c>
      <c r="F87" s="8">
        <f>$I$19*EXP(-$H$19*U87)</f>
        <v>9.5588286333113963E+41</v>
      </c>
      <c r="G87" s="7">
        <f>F87/6.02E+23*$F$19/1000</f>
        <v>3.6844060370418157E+17</v>
      </c>
      <c r="H87" s="6">
        <f>G87*$C$12/1000000000000000000</f>
        <v>9.682619065345893</v>
      </c>
      <c r="I87" s="6">
        <f>H87/A87*100</f>
        <v>22.866386795895512</v>
      </c>
      <c r="J87" s="8">
        <f>$I$20*EXP(-$H$20*U87)</f>
        <v>2.0690981270332718E+40</v>
      </c>
      <c r="K87" s="7">
        <f>J87/6.02E+23*$F$20/1000</f>
        <v>8078553838152199</v>
      </c>
      <c r="L87" s="7">
        <f>$I$21*EXP(-$H$21*U87)</f>
        <v>3.1250105828364551E+41</v>
      </c>
      <c r="M87" s="7">
        <f>L87/6.02E+23*$F$21/1000</f>
        <v>1.235732915078904E+17</v>
      </c>
      <c r="N87" s="6">
        <f>((K87*$D$12)+($E$12*M87))/1000000000000000000</f>
        <v>16.224369430012104</v>
      </c>
      <c r="O87" s="6">
        <f>N87/A87*100</f>
        <v>38.315326091257987</v>
      </c>
      <c r="P87" s="6">
        <f>(K87*$D$12)/1000000000000000000</f>
        <v>4.592415500374381</v>
      </c>
      <c r="Q87" s="6">
        <f>P87/A87*100</f>
        <v>10.845407471916822</v>
      </c>
      <c r="R87" s="6">
        <f>(M87*$E$12)/1000000000000000000</f>
        <v>11.631953929637723</v>
      </c>
      <c r="S87" s="6">
        <f>R87/A87*100</f>
        <v>27.469918619341165</v>
      </c>
      <c r="T87" s="5">
        <v>1.9</v>
      </c>
      <c r="U87" s="4">
        <f>T87*1000000000</f>
        <v>1900000000</v>
      </c>
      <c r="V87" s="3">
        <f>V86-0.05</f>
        <v>2.6500000000000066</v>
      </c>
      <c r="W87" s="1"/>
      <c r="X87" s="2">
        <f>LOG(((A87+18)/($B$17-$P$40)),11)*1450</f>
        <v>265.92505209172117</v>
      </c>
      <c r="Y87" s="2">
        <f>1450+X87</f>
        <v>1715.9250520917212</v>
      </c>
      <c r="Z87" s="2"/>
      <c r="AA87" s="9"/>
    </row>
    <row r="88" spans="1:27">
      <c r="A88" s="6">
        <f>SUM(D88,H88,N88)</f>
        <v>41.56056888404909</v>
      </c>
      <c r="B88" s="7">
        <f>$I$18*EXP(-$H$18*U88)</f>
        <v>8.4593167159113811E+42</v>
      </c>
      <c r="C88" s="7">
        <f>B88/6.02E+23*$F$18/1000</f>
        <v>5.6157495346144723E+17</v>
      </c>
      <c r="D88" s="6">
        <f>C88*$B$12/1000000000000000000</f>
        <v>15.988038925047402</v>
      </c>
      <c r="E88" s="6">
        <f>D88/A88*100</f>
        <v>38.469249469738607</v>
      </c>
      <c r="F88" s="8">
        <f>$I$19*EXP(-$H$19*U88)</f>
        <v>9.5352117042124497E+41</v>
      </c>
      <c r="G88" s="7">
        <f>F88/6.02E+23*$F$19/1000</f>
        <v>3.6753030015668077E+17</v>
      </c>
      <c r="H88" s="6">
        <f>G88*$C$12/1000000000000000000</f>
        <v>9.6586962881175715</v>
      </c>
      <c r="I88" s="6">
        <f>H88/A88*100</f>
        <v>23.240048313738484</v>
      </c>
      <c r="J88" s="8">
        <f>$I$20*EXP(-$H$20*U88)</f>
        <v>1.9696784871030941E+40</v>
      </c>
      <c r="K88" s="7">
        <f>J88/6.02E+23*$F$20/1000</f>
        <v>7690381376318671</v>
      </c>
      <c r="L88" s="7">
        <f>$I$21*EXP(-$H$21*U88)</f>
        <v>3.1008659763490243E+41</v>
      </c>
      <c r="M88" s="7">
        <f>L88/6.02E+23*$F$21/1000</f>
        <v>1.2261853362252464E+17</v>
      </c>
      <c r="N88" s="6">
        <f>((K88*$D$12)+($E$12*M88))/1000000000000000000</f>
        <v>15.913833670884118</v>
      </c>
      <c r="O88" s="6">
        <f>N88/A88*100</f>
        <v>38.290702216522917</v>
      </c>
      <c r="P88" s="6">
        <f>(K88*$D$12)/1000000000000000000</f>
        <v>4.3717511009958754</v>
      </c>
      <c r="Q88" s="6">
        <f>P88/A88*100</f>
        <v>10.518987632707187</v>
      </c>
      <c r="R88" s="6">
        <f>(M88*$E$12)/1000000000000000000</f>
        <v>11.542082569888244</v>
      </c>
      <c r="S88" s="6">
        <f>R88/A88*100</f>
        <v>27.771714583815733</v>
      </c>
      <c r="T88" s="5">
        <v>1.95</v>
      </c>
      <c r="U88" s="4">
        <f>T88*1000000000</f>
        <v>1950000000</v>
      </c>
      <c r="V88" s="3">
        <f>V87-0.05</f>
        <v>2.6000000000000068</v>
      </c>
      <c r="W88" s="1"/>
      <c r="X88" s="2">
        <f>LOG(((A88+18)/($B$17-$P$40)),11)*1450</f>
        <v>258.01967412037692</v>
      </c>
      <c r="Y88" s="2">
        <f>1450+X88</f>
        <v>1708.019674120377</v>
      </c>
      <c r="Z88" s="2"/>
      <c r="AA88" s="9"/>
    </row>
    <row r="89" spans="1:27">
      <c r="A89" s="6">
        <f>SUM(D89,H89,N89)</f>
        <v>40.800442231575602</v>
      </c>
      <c r="B89" s="7">
        <f>$I$18*EXP(-$H$18*U89)</f>
        <v>8.2280858359714157E+42</v>
      </c>
      <c r="C89" s="7">
        <f>B89/6.02E+23*$F$18/1000</f>
        <v>5.4622460366346765E+17</v>
      </c>
      <c r="D89" s="6">
        <f>C89*$B$12/1000000000000000000</f>
        <v>15.551014466298923</v>
      </c>
      <c r="E89" s="6">
        <f>D89/A89*100</f>
        <v>38.114818408178778</v>
      </c>
      <c r="F89" s="8">
        <f>$I$19*EXP(-$H$19*U89)</f>
        <v>9.5116531252902315E+41</v>
      </c>
      <c r="G89" s="7">
        <f>F89/6.02E+23*$F$19/1000</f>
        <v>3.6662224568960256E+17</v>
      </c>
      <c r="H89" s="6">
        <f>G89*$C$12/1000000000000000000</f>
        <v>9.6348326167227558</v>
      </c>
      <c r="I89" s="6">
        <f>H89/A89*100</f>
        <v>23.614529867194246</v>
      </c>
      <c r="J89" s="8">
        <f>$I$20*EXP(-$H$20*U89)</f>
        <v>1.8750359356419E+40</v>
      </c>
      <c r="K89" s="7">
        <f>J89/6.02E+23*$F$20/1000</f>
        <v>7320860502769955</v>
      </c>
      <c r="L89" s="7">
        <f>$I$21*EXP(-$H$21*U89)</f>
        <v>3.0769079170770284E+41</v>
      </c>
      <c r="M89" s="7">
        <f>L89/6.02E+23*$F$21/1000</f>
        <v>1.2167115243327616E+17</v>
      </c>
      <c r="N89" s="6">
        <f>((K89*$D$12)+($E$12*M89))/1000000000000000000</f>
        <v>15.614595148553921</v>
      </c>
      <c r="O89" s="6">
        <f>N89/A89*100</f>
        <v>38.270651724626973</v>
      </c>
      <c r="P89" s="6">
        <f>(K89*$D$12)/1000000000000000000</f>
        <v>4.1616895700096368</v>
      </c>
      <c r="Q89" s="6">
        <f>P89/A89*100</f>
        <v>10.20010897526226</v>
      </c>
      <c r="R89" s="6">
        <f>(M89*$E$12)/1000000000000000000</f>
        <v>11.452905578544284</v>
      </c>
      <c r="S89" s="6">
        <f>R89/A89*100</f>
        <v>28.070542749364712</v>
      </c>
      <c r="T89" s="5">
        <v>2</v>
      </c>
      <c r="U89" s="4">
        <f>T89*1000000000</f>
        <v>2000000000</v>
      </c>
      <c r="V89" s="3">
        <f>V88-0.05</f>
        <v>2.5500000000000069</v>
      </c>
      <c r="W89" s="1"/>
      <c r="X89" s="2">
        <f>LOG(((A89+18)/($B$17-$P$40)),11)*1450</f>
        <v>250.25271443209689</v>
      </c>
      <c r="Y89" s="2">
        <f>1450+X89</f>
        <v>1700.2527144320968</v>
      </c>
      <c r="Z89" s="2"/>
      <c r="AA89" s="9"/>
    </row>
    <row r="90" spans="1:27">
      <c r="A90" s="6">
        <f>SUM(D90,H90,N90)</f>
        <v>40.063102774609234</v>
      </c>
      <c r="B90" s="7">
        <f>$I$18*EXP(-$H$18*U90)</f>
        <v>8.0031755279680975E+42</v>
      </c>
      <c r="C90" s="7">
        <f>B90/6.02E+23*$F$18/1000</f>
        <v>5.3129384743437472E+17</v>
      </c>
      <c r="D90" s="6">
        <f>C90*$B$12/1000000000000000000</f>
        <v>15.125935836456646</v>
      </c>
      <c r="E90" s="6">
        <f>D90/A90*100</f>
        <v>37.755278021159661</v>
      </c>
      <c r="F90" s="8">
        <f>$I$19*EXP(-$H$19*U90)</f>
        <v>9.4881527523793804E+41</v>
      </c>
      <c r="G90" s="7">
        <f>F90/6.02E+23*$F$19/1000</f>
        <v>3.6571643474615981E+17</v>
      </c>
      <c r="H90" s="6">
        <f>G90*$C$12/1000000000000000000</f>
        <v>9.611027905129081</v>
      </c>
      <c r="I90" s="6">
        <f>H90/A90*100</f>
        <v>23.989724308673004</v>
      </c>
      <c r="J90" s="8">
        <f>$I$20*EXP(-$H$20*U90)</f>
        <v>1.7849409347610346E+40</v>
      </c>
      <c r="K90" s="7">
        <f>J90/6.02E+23*$F$20/1000</f>
        <v>6969095013422172</v>
      </c>
      <c r="L90" s="7">
        <f>$I$21*EXP(-$H$21*U90)</f>
        <v>3.053134963710434E+41</v>
      </c>
      <c r="M90" s="7">
        <f>L90/6.02E+23*$F$21/1000</f>
        <v>1.2073109094596202E+17</v>
      </c>
      <c r="N90" s="6">
        <f>((K90*$D$12)+($E$12*M90))/1000000000000000000</f>
        <v>15.326139033023507</v>
      </c>
      <c r="O90" s="6">
        <f>N90/A90*100</f>
        <v>38.254997670167334</v>
      </c>
      <c r="P90" s="6">
        <f>(K90*$D$12)/1000000000000000000</f>
        <v>3.9617214422801026</v>
      </c>
      <c r="Q90" s="6">
        <f>P90/A90*100</f>
        <v>9.8887034900125617</v>
      </c>
      <c r="R90" s="6">
        <f>(M90*$E$12)/1000000000000000000</f>
        <v>11.364417590743404</v>
      </c>
      <c r="S90" s="6">
        <f>R90/A90*100</f>
        <v>28.366294180154771</v>
      </c>
      <c r="T90" s="5">
        <v>2.0499999999999998</v>
      </c>
      <c r="U90" s="4">
        <f>T90*1000000000</f>
        <v>2049999999.9999998</v>
      </c>
      <c r="V90" s="3">
        <f>V89-0.05</f>
        <v>2.5000000000000071</v>
      </c>
      <c r="W90" s="1"/>
      <c r="X90" s="2">
        <f>LOG(((A90+18)/($B$17-$P$40)),11)*1450</f>
        <v>242.62205680902647</v>
      </c>
      <c r="Y90" s="2">
        <f>1450+X90</f>
        <v>1692.6220568090264</v>
      </c>
      <c r="Z90" s="2"/>
      <c r="AA90" s="9"/>
    </row>
    <row r="91" spans="1:27">
      <c r="A91" s="6">
        <f>SUM(D91,H91,N91)</f>
        <v>39.347733525782694</v>
      </c>
      <c r="B91" s="7">
        <f>$I$18*EXP(-$H$18*U91)</f>
        <v>7.7844130224615638E+42</v>
      </c>
      <c r="C91" s="7">
        <f>B91/6.02E+23*$F$18/1000</f>
        <v>5.1677121540927686E+17</v>
      </c>
      <c r="D91" s="6">
        <f>C91*$B$12/1000000000000000000</f>
        <v>14.712476502702112</v>
      </c>
      <c r="E91" s="6">
        <f>D91/A91*100</f>
        <v>37.390912218772975</v>
      </c>
      <c r="F91" s="8">
        <f>$I$19*EXP(-$H$19*U91)</f>
        <v>9.4647104416707201E+41</v>
      </c>
      <c r="G91" s="7">
        <f>F91/6.02E+23*$F$19/1000</f>
        <v>3.6481286178329478E+17</v>
      </c>
      <c r="H91" s="6">
        <f>G91*$C$12/1000000000000000000</f>
        <v>9.5872820076649887</v>
      </c>
      <c r="I91" s="6">
        <f>H91/A91*100</f>
        <v>24.365525402836479</v>
      </c>
      <c r="J91" s="8">
        <f>$I$20*EXP(-$H$20*U91)</f>
        <v>1.6991749758091402E+40</v>
      </c>
      <c r="K91" s="7">
        <f>J91/6.02E+23*$F$20/1000</f>
        <v>6634231766570232</v>
      </c>
      <c r="L91" s="7">
        <f>$I$21*EXP(-$H$21*U91)</f>
        <v>3.0295456860751251E+41</v>
      </c>
      <c r="M91" s="7">
        <f>L91/6.02E+23*$F$21/1000</f>
        <v>1.1979829260675042E+17</v>
      </c>
      <c r="N91" s="6">
        <f>((K91*$D$12)+($E$12*M91))/1000000000000000000</f>
        <v>15.047975015415595</v>
      </c>
      <c r="O91" s="6">
        <f>N91/A91*100</f>
        <v>38.24356237839055</v>
      </c>
      <c r="P91" s="6">
        <f>(K91*$D$12)/1000000000000000000</f>
        <v>3.77136173234218</v>
      </c>
      <c r="Q91" s="6">
        <f>P91/A91*100</f>
        <v>9.5846987727285136</v>
      </c>
      <c r="R91" s="6">
        <f>(M91*$E$12)/1000000000000000000</f>
        <v>11.276613283073415</v>
      </c>
      <c r="S91" s="6">
        <f>R91/A91*100</f>
        <v>28.658863605662035</v>
      </c>
      <c r="T91" s="5">
        <v>2.1</v>
      </c>
      <c r="U91" s="4">
        <f>T91*1000000000</f>
        <v>2100000000</v>
      </c>
      <c r="V91" s="3">
        <f>V90-0.05</f>
        <v>2.4500000000000073</v>
      </c>
      <c r="W91" s="1"/>
      <c r="X91" s="2">
        <f>LOG(((A91+18)/($B$17-$P$40)),11)*1450</f>
        <v>235.12558300282953</v>
      </c>
      <c r="Y91" s="2">
        <f>1450+X91</f>
        <v>1685.1255830028294</v>
      </c>
      <c r="Z91" s="2"/>
      <c r="AA91" s="9"/>
    </row>
    <row r="92" spans="1:27">
      <c r="A92" s="6">
        <f>SUM(D92,H92,N92)</f>
        <v>38.653549768246364</v>
      </c>
      <c r="B92" s="7">
        <f>$I$18*EXP(-$H$18*U92)</f>
        <v>7.5716302725718175E+42</v>
      </c>
      <c r="C92" s="7">
        <f>B92/6.02E+23*$F$18/1000</f>
        <v>5.0264555173221242E+17</v>
      </c>
      <c r="D92" s="6">
        <f>C92*$B$12/1000000000000000000</f>
        <v>14.310318857816087</v>
      </c>
      <c r="E92" s="6">
        <f>D92/A92*100</f>
        <v>37.022004301327897</v>
      </c>
      <c r="F92" s="8">
        <f>$I$19*EXP(-$H$19*U92)</f>
        <v>9.4413260497103879E+41</v>
      </c>
      <c r="G92" s="7">
        <f>F92/6.02E+23*$F$19/1000</f>
        <v>3.6391152127164512E+17</v>
      </c>
      <c r="H92" s="6">
        <f>G92*$C$12/1000000000000000000</f>
        <v>9.5635947790188336</v>
      </c>
      <c r="I92" s="6">
        <f>H92/A92*100</f>
        <v>24.741827946874011</v>
      </c>
      <c r="J92" s="8">
        <f>$I$20*EXP(-$H$20*U92)</f>
        <v>1.6175300494201094E+40</v>
      </c>
      <c r="K92" s="7">
        <f>J92/6.02E+23*$F$20/1000</f>
        <v>6315458613751485</v>
      </c>
      <c r="L92" s="7">
        <f>$I$21*EXP(-$H$21*U92)</f>
        <v>3.0061386650468685E+41</v>
      </c>
      <c r="M92" s="7">
        <f>L92/6.02E+23*$F$21/1000</f>
        <v>1.1887270129875851E+17</v>
      </c>
      <c r="N92" s="6">
        <f>((K92*$D$12)+($E$12*M92))/1000000000000000000</f>
        <v>14.779636131411445</v>
      </c>
      <c r="O92" s="6">
        <f>N92/A92*100</f>
        <v>38.236167751798099</v>
      </c>
      <c r="P92" s="6">
        <f>(K92*$D$12)/1000000000000000000</f>
        <v>3.5901487581593066</v>
      </c>
      <c r="Q92" s="6">
        <f>P92/A92*100</f>
        <v>9.2880182536523215</v>
      </c>
      <c r="R92" s="6">
        <f>(M92*$E$12)/1000000000000000000</f>
        <v>11.189487373252138</v>
      </c>
      <c r="S92" s="6">
        <f>R92/A92*100</f>
        <v>28.948149498145774</v>
      </c>
      <c r="T92" s="5">
        <v>2.15</v>
      </c>
      <c r="U92" s="4">
        <f>T92*1000000000</f>
        <v>2150000000</v>
      </c>
      <c r="V92" s="3">
        <f>V91-0.05</f>
        <v>2.4000000000000075</v>
      </c>
      <c r="W92" s="1"/>
      <c r="X92" s="2">
        <f>LOG(((A92+18)/($B$17-$P$40)),11)*1450</f>
        <v>227.76117464977546</v>
      </c>
      <c r="Y92" s="2">
        <f>1450+X92</f>
        <v>1677.7611746497755</v>
      </c>
      <c r="Z92" s="2"/>
      <c r="AA92" s="9"/>
    </row>
    <row r="93" spans="1:27">
      <c r="A93" s="6">
        <f>SUM(D93,H93,N93)</f>
        <v>37.979797691649367</v>
      </c>
      <c r="B93" s="7">
        <f>$I$18*EXP(-$H$18*U93)</f>
        <v>7.364663824890086E+42</v>
      </c>
      <c r="C93" s="7">
        <f>B93/6.02E+23*$F$18/1000</f>
        <v>4.8890600548655232E+17</v>
      </c>
      <c r="D93" s="6">
        <f>C93*$B$12/1000000000000000000</f>
        <v>13.919153976202145</v>
      </c>
      <c r="E93" s="6">
        <f>D93/A93*100</f>
        <v>36.648836545178739</v>
      </c>
      <c r="F93" s="8">
        <f>$I$19*EXP(-$H$19*U93)</f>
        <v>9.417999433398951E+41</v>
      </c>
      <c r="G93" s="7">
        <f>F93/6.02E+23*$F$19/1000</f>
        <v>3.6301240769550982E+17</v>
      </c>
      <c r="H93" s="6">
        <f>G93*$C$12/1000000000000000000</f>
        <v>9.5399660742379986</v>
      </c>
      <c r="I93" s="6">
        <f>H93/A93*100</f>
        <v>25.118527886038621</v>
      </c>
      <c r="J93" s="8">
        <f>$I$20*EXP(-$H$20*U93)</f>
        <v>1.5398081410250883E+40</v>
      </c>
      <c r="K93" s="7">
        <f>J93/6.02E+23*$F$20/1000</f>
        <v>6012002430030811</v>
      </c>
      <c r="L93" s="7">
        <f>$I$21*EXP(-$H$21*U93)</f>
        <v>2.9829124924659337E+41</v>
      </c>
      <c r="M93" s="7">
        <f>L93/6.02E+23*$F$21/1000</f>
        <v>1.1795426133867643E+17</v>
      </c>
      <c r="N93" s="6">
        <f>((K93*$D$12)+($E$12*M93))/1000000000000000000</f>
        <v>14.520677641209227</v>
      </c>
      <c r="O93" s="6">
        <f>N93/A93*100</f>
        <v>38.232635568782648</v>
      </c>
      <c r="P93" s="6">
        <f>(K93*$D$12)/1000000000000000000</f>
        <v>3.4176430213996154</v>
      </c>
      <c r="Q93" s="6">
        <f>P93/A93*100</f>
        <v>8.9985814278074834</v>
      </c>
      <c r="R93" s="6">
        <f>(M93*$E$12)/1000000000000000000</f>
        <v>11.103034619809613</v>
      </c>
      <c r="S93" s="6">
        <f>R93/A93*100</f>
        <v>29.234054140975168</v>
      </c>
      <c r="T93" s="5">
        <v>2.2000000000000002</v>
      </c>
      <c r="U93" s="4">
        <f>T93*1000000000</f>
        <v>2200000000</v>
      </c>
      <c r="V93" s="3">
        <f>V92-0.05</f>
        <v>2.3500000000000076</v>
      </c>
      <c r="W93" s="1"/>
      <c r="X93" s="2">
        <f>LOG(((A93+18)/($B$17-$P$40)),11)*1450</f>
        <v>220.52671511706606</v>
      </c>
      <c r="Y93" s="2">
        <f>1450+X93</f>
        <v>1670.526715117066</v>
      </c>
      <c r="Z93" s="2"/>
      <c r="AA93" s="9"/>
    </row>
    <row r="94" spans="1:27">
      <c r="A94" s="6">
        <f>SUM(D94,H94,N94)</f>
        <v>37.325753088594439</v>
      </c>
      <c r="B94" s="7">
        <f>$I$18*EXP(-$H$18*U94)</f>
        <v>7.1633546939187533E+42</v>
      </c>
      <c r="C94" s="7">
        <f>B94/6.02E+23*$F$18/1000</f>
        <v>4.7554202235964672E+17</v>
      </c>
      <c r="D94" s="6">
        <f>C94*$B$12/1000000000000000000</f>
        <v>13.538681376579142</v>
      </c>
      <c r="E94" s="6">
        <f>D94/A94*100</f>
        <v>36.271689802063584</v>
      </c>
      <c r="F94" s="8">
        <f>$I$19*EXP(-$H$19*U94)</f>
        <v>9.3947304499905245E+41</v>
      </c>
      <c r="G94" s="7">
        <f>F94/6.02E+23*$F$19/1000</f>
        <v>3.6211551555281498E+17</v>
      </c>
      <c r="H94" s="6">
        <f>G94*$C$12/1000000000000000000</f>
        <v>9.5163957487279784</v>
      </c>
      <c r="I94" s="6">
        <f>H94/A94*100</f>
        <v>25.495522424263921</v>
      </c>
      <c r="J94" s="8">
        <f>$I$20*EXP(-$H$20*U94)</f>
        <v>1.4658207506050064E+40</v>
      </c>
      <c r="K94" s="7">
        <f>J94/6.02E+23*$F$20/1000</f>
        <v>5723127238930023</v>
      </c>
      <c r="L94" s="7">
        <f>$I$21*EXP(-$H$21*U94)</f>
        <v>2.9598657710523824E+41</v>
      </c>
      <c r="M94" s="7">
        <f>L94/6.02E+23*$F$21/1000</f>
        <v>1.1704291747341728E+17</v>
      </c>
      <c r="N94" s="6">
        <f>((K94*$D$12)+($E$12*M94))/1000000000000000000</f>
        <v>14.270675963287319</v>
      </c>
      <c r="O94" s="6">
        <f>N94/A94*100</f>
        <v>38.232787773672491</v>
      </c>
      <c r="P94" s="6">
        <f>(K94*$D$12)/1000000000000000000</f>
        <v>3.2534261415145505</v>
      </c>
      <c r="Q94" s="6">
        <f>P94/A94*100</f>
        <v>8.7163040857940359</v>
      </c>
      <c r="R94" s="6">
        <f>(M94*$E$12)/1000000000000000000</f>
        <v>11.017249821772767</v>
      </c>
      <c r="S94" s="6">
        <f>R94/A94*100</f>
        <v>29.516483687878459</v>
      </c>
      <c r="T94" s="5">
        <v>2.25</v>
      </c>
      <c r="U94" s="4">
        <f>T94*1000000000</f>
        <v>2250000000</v>
      </c>
      <c r="V94" s="3">
        <f>V93-0.05</f>
        <v>2.3000000000000078</v>
      </c>
      <c r="W94" s="1"/>
      <c r="X94" s="2">
        <f>LOG(((A94+18)/($B$17-$P$40)),11)*1450</f>
        <v>213.42009127898788</v>
      </c>
      <c r="Y94" s="2">
        <f>1450+X94</f>
        <v>1663.4200912789879</v>
      </c>
      <c r="Z94" s="2"/>
      <c r="AA94" s="9"/>
    </row>
    <row r="95" spans="1:27">
      <c r="A95" s="6">
        <f>SUM(D95,H95,N95)</f>
        <v>36.690720108799241</v>
      </c>
      <c r="B95" s="7">
        <f>$I$18*EXP(-$H$18*U95)</f>
        <v>6.967548239943414E+42</v>
      </c>
      <c r="C95" s="7">
        <f>B95/6.02E+23*$F$18/1000</f>
        <v>4.6254333653531469E+17</v>
      </c>
      <c r="D95" s="6">
        <f>C95*$B$12/1000000000000000000</f>
        <v>13.168608791160407</v>
      </c>
      <c r="E95" s="6">
        <f>D95/A95*100</f>
        <v>35.890843112676563</v>
      </c>
      <c r="F95" s="8">
        <f>$I$19*EXP(-$H$19*U95)</f>
        <v>9.3715189570919157E+41</v>
      </c>
      <c r="G95" s="7">
        <f>F95/6.02E+23*$F$19/1000</f>
        <v>3.6122083935508134E+17</v>
      </c>
      <c r="H95" s="6">
        <f>G95*$C$12/1000000000000000000</f>
        <v>9.4928836582515377</v>
      </c>
      <c r="I95" s="6">
        <f>H95/A95*100</f>
        <v>25.872710129706437</v>
      </c>
      <c r="J95" s="8">
        <f>$I$20*EXP(-$H$20*U95)</f>
        <v>1.3953884355188748E+40</v>
      </c>
      <c r="K95" s="7">
        <f>J95/6.02E+23*$F$20/1000</f>
        <v>5448132427453949</v>
      </c>
      <c r="L95" s="7">
        <f>$I$21*EXP(-$H$21*U95)</f>
        <v>2.9369971143220073E+41</v>
      </c>
      <c r="M95" s="7">
        <f>L95/6.02E+23*$F$21/1000</f>
        <v>1.1613861487679326E+17</v>
      </c>
      <c r="N95" s="6">
        <f>((K95*$D$12)+($E$12*M95))/1000000000000000000</f>
        <v>14.029227659387296</v>
      </c>
      <c r="O95" s="6">
        <f>N95/A95*100</f>
        <v>38.236446757616996</v>
      </c>
      <c r="P95" s="6">
        <f>(K95*$D$12)/1000000000000000000</f>
        <v>3.0970998410347463</v>
      </c>
      <c r="Q95" s="6">
        <f>P95/A95*100</f>
        <v>8.4410985444027684</v>
      </c>
      <c r="R95" s="6">
        <f>(M95*$E$12)/1000000000000000000</f>
        <v>10.93212781835255</v>
      </c>
      <c r="S95" s="6">
        <f>R95/A95*100</f>
        <v>29.795348213214233</v>
      </c>
      <c r="T95" s="5">
        <v>2.2999999999999998</v>
      </c>
      <c r="U95" s="4">
        <f>T95*1000000000</f>
        <v>2300000000</v>
      </c>
      <c r="V95" s="3">
        <f>V94-0.05</f>
        <v>2.250000000000008</v>
      </c>
      <c r="W95" s="1"/>
      <c r="X95" s="2">
        <f>LOG(((A95+18)/($B$17-$P$40)),11)*1450</f>
        <v>206.43919522178447</v>
      </c>
      <c r="Y95" s="2">
        <f>1450+X95</f>
        <v>1656.4391952217845</v>
      </c>
      <c r="Z95" s="2"/>
      <c r="AA95" s="9"/>
    </row>
    <row r="96" spans="1:27">
      <c r="A96" s="6">
        <f>SUM(D96,H96,N96)</f>
        <v>36.074030068325676</v>
      </c>
      <c r="B96" s="7">
        <f>$I$18*EXP(-$H$18*U96)</f>
        <v>6.7770940502432126E+42</v>
      </c>
      <c r="C96" s="7">
        <f>B96/6.02E+23*$F$18/1000</f>
        <v>4.4989996280794803E+17</v>
      </c>
      <c r="D96" s="6">
        <f>C96*$B$12/1000000000000000000</f>
        <v>12.80865194114228</v>
      </c>
      <c r="E96" s="6">
        <f>D96/A96*100</f>
        <v>35.506573335117189</v>
      </c>
      <c r="F96" s="8">
        <f>$I$19*EXP(-$H$19*U96)</f>
        <v>9.3483648126617314E+41</v>
      </c>
      <c r="G96" s="7">
        <f>F96/6.02E+23*$F$19/1000</f>
        <v>3.6032837362738938E+17</v>
      </c>
      <c r="H96" s="6">
        <f>G96*$C$12/1000000000000000000</f>
        <v>9.469429658927794</v>
      </c>
      <c r="I96" s="6">
        <f>H96/A96*100</f>
        <v>26.249991035080665</v>
      </c>
      <c r="J96" s="8">
        <f>$I$20*EXP(-$H$20*U96)</f>
        <v>1.3283403752990659E+40</v>
      </c>
      <c r="K96" s="7">
        <f>J96/6.02E+23*$F$20/1000</f>
        <v>5186351046884033</v>
      </c>
      <c r="L96" s="7">
        <f>$I$21*EXP(-$H$21*U96)</f>
        <v>2.9143051465029219E+41</v>
      </c>
      <c r="M96" s="7">
        <f>L96/6.02E+23*$F$21/1000</f>
        <v>1.1524129914621731E+17</v>
      </c>
      <c r="N96" s="6">
        <f>((K96*$D$12)+($E$12*M96))/1000000000000000000</f>
        <v>13.795948468255601</v>
      </c>
      <c r="O96" s="6">
        <f>N96/A96*100</f>
        <v>38.24343562980215</v>
      </c>
      <c r="P96" s="6">
        <f>(K96*$D$12)/1000000000000000000</f>
        <v>2.9482849796221666</v>
      </c>
      <c r="Q96" s="6">
        <f>P96/A96*100</f>
        <v>8.1728738764091382</v>
      </c>
      <c r="R96" s="6">
        <f>(M96*$E$12)/1000000000000000000</f>
        <v>10.847663488633435</v>
      </c>
      <c r="S96" s="6">
        <f>R96/A96*100</f>
        <v>30.070561753393012</v>
      </c>
      <c r="T96" s="5">
        <v>2.35</v>
      </c>
      <c r="U96" s="4">
        <f>T96*1000000000</f>
        <v>2350000000</v>
      </c>
      <c r="V96" s="3">
        <f>V95-0.05</f>
        <v>2.2000000000000082</v>
      </c>
      <c r="W96" s="1"/>
      <c r="X96" s="2">
        <f>LOG(((A96+18)/($B$17-$P$40)),11)*1450</f>
        <v>199.58192587643768</v>
      </c>
      <c r="Y96" s="2">
        <f>1450+X96</f>
        <v>1649.5819258764377</v>
      </c>
      <c r="Z96" s="2"/>
      <c r="AA96" s="9"/>
    </row>
    <row r="97" spans="1:27">
      <c r="A97" s="6">
        <f>SUM(D97,H97,N97)</f>
        <v>35.475040311362044</v>
      </c>
      <c r="B97" s="7">
        <f>$I$18*EXP(-$H$18*U97)</f>
        <v>6.591845823548247E+42</v>
      </c>
      <c r="C97" s="7">
        <f>B97/6.02E+23*$F$18/1000</f>
        <v>4.3760218891217146E+17</v>
      </c>
      <c r="D97" s="6">
        <f>C97*$B$12/1000000000000000000</f>
        <v>12.458534318329519</v>
      </c>
      <c r="E97" s="6">
        <f>D97/A97*100</f>
        <v>35.119154788780513</v>
      </c>
      <c r="F97" s="8">
        <f>$I$19*EXP(-$H$19*U97)</f>
        <v>9.325267875009525E+41</v>
      </c>
      <c r="G97" s="7">
        <f>F97/6.02E+23*$F$19/1000</f>
        <v>3.5943811290834675E+17</v>
      </c>
      <c r="H97" s="6">
        <f>G97*$C$12/1000000000000000000</f>
        <v>9.4460336072313531</v>
      </c>
      <c r="I97" s="6">
        <f>H97/A97*100</f>
        <v>26.627266732677825</v>
      </c>
      <c r="J97" s="8">
        <f>$I$20*EXP(-$H$20*U97)</f>
        <v>1.264513957358074E+40</v>
      </c>
      <c r="K97" s="7">
        <f>J97/6.02E+23*$F$20/1000</f>
        <v>4937148195218402</v>
      </c>
      <c r="L97" s="7">
        <f>$I$21*EXP(-$H$21*U97)</f>
        <v>2.8917885024527951E+41</v>
      </c>
      <c r="M97" s="7">
        <f>L97/6.02E+23*$F$21/1000</f>
        <v>1.1435091629943021E+17</v>
      </c>
      <c r="N97" s="6">
        <f>((K97*$D$12)+($E$12*M97))/1000000000000000000</f>
        <v>13.570472385801169</v>
      </c>
      <c r="O97" s="6">
        <f>N97/A97*100</f>
        <v>38.253578478541662</v>
      </c>
      <c r="P97" s="6">
        <f>(K97*$D$12)/1000000000000000000</f>
        <v>2.8066206345358049</v>
      </c>
      <c r="Q97" s="6">
        <f>P97/A97*100</f>
        <v>7.9115361389367962</v>
      </c>
      <c r="R97" s="6">
        <f>(M97*$E$12)/1000000000000000000</f>
        <v>10.763851751265364</v>
      </c>
      <c r="S97" s="6">
        <f>R97/A97*100</f>
        <v>30.342042339604863</v>
      </c>
      <c r="T97" s="5">
        <v>2.4</v>
      </c>
      <c r="U97" s="4">
        <f>T97*1000000000</f>
        <v>2400000000</v>
      </c>
      <c r="V97" s="3">
        <f>V96-0.05</f>
        <v>2.1500000000000083</v>
      </c>
      <c r="W97" s="1"/>
      <c r="X97" s="2">
        <f>LOG(((A97+18)/($B$17-$P$40)),11)*1450</f>
        <v>192.84619057882747</v>
      </c>
      <c r="Y97" s="2">
        <f>1450+X97</f>
        <v>1642.8461905788274</v>
      </c>
      <c r="Z97" s="2"/>
      <c r="AA97" s="9"/>
    </row>
    <row r="98" spans="1:27">
      <c r="A98" s="6">
        <f>SUM(D98,H98,N98)</f>
        <v>34.893133122160215</v>
      </c>
      <c r="B98" s="7">
        <f>$I$18*EXP(-$H$18*U98)</f>
        <v>6.4116612576552755E+42</v>
      </c>
      <c r="C98" s="7">
        <f>B98/6.02E+23*$F$18/1000</f>
        <v>4.2564056806216941E+17</v>
      </c>
      <c r="D98" s="6">
        <f>C98*$B$12/1000000000000000000</f>
        <v>12.117986972729963</v>
      </c>
      <c r="E98" s="6">
        <f>D98/A98*100</f>
        <v>34.728858914174069</v>
      </c>
      <c r="F98" s="8">
        <f>$I$19*EXP(-$H$19*U98)</f>
        <v>9.3022280027949223E+41</v>
      </c>
      <c r="G98" s="7">
        <f>F98/6.02E+23*$F$19/1000</f>
        <v>3.5855005175005453E+17</v>
      </c>
      <c r="H98" s="6">
        <f>G98*$C$12/1000000000000000000</f>
        <v>9.4226953599914332</v>
      </c>
      <c r="I98" s="6">
        <f>H98/A98*100</f>
        <v>27.004440463981123</v>
      </c>
      <c r="J98" s="8">
        <f>$I$20*EXP(-$H$20*U98)</f>
        <v>1.203754382601955E+40</v>
      </c>
      <c r="K98" s="7">
        <f>J98/6.02E+23*$F$20/1000</f>
        <v>4699919477335247</v>
      </c>
      <c r="L98" s="7">
        <f>$I$21*EXP(-$H$21*U98)</f>
        <v>2.869445827576723E+41</v>
      </c>
      <c r="M98" s="7">
        <f>L98/6.02E+23*$F$21/1000</f>
        <v>1.1346741277125307E+17</v>
      </c>
      <c r="N98" s="6">
        <f>((K98*$D$12)+($E$12*M98))/1000000000000000000</f>
        <v>13.352450789438818</v>
      </c>
      <c r="O98" s="6">
        <f>N98/A98*100</f>
        <v>38.266700621844798</v>
      </c>
      <c r="P98" s="6">
        <f>(K98*$D$12)/1000000000000000000</f>
        <v>2.6717632252807682</v>
      </c>
      <c r="Q98" s="6">
        <f>P98/A98*100</f>
        <v>7.6569885998112417</v>
      </c>
      <c r="R98" s="6">
        <f>(M98*$E$12)/1000000000000000000</f>
        <v>10.680687564158051</v>
      </c>
      <c r="S98" s="6">
        <f>R98/A98*100</f>
        <v>30.609712022033563</v>
      </c>
      <c r="T98" s="5">
        <v>2.4500000000000002</v>
      </c>
      <c r="U98" s="4">
        <f>T98*1000000000</f>
        <v>2450000000</v>
      </c>
      <c r="V98" s="3">
        <f>V97-0.05</f>
        <v>2.1000000000000085</v>
      </c>
      <c r="W98" s="1"/>
      <c r="X98" s="2">
        <f>LOG(((A98+18)/($B$17-$P$40)),11)*1450</f>
        <v>186.229906557009</v>
      </c>
      <c r="Y98" s="2">
        <f>1450+X98</f>
        <v>1636.2299065570089</v>
      </c>
      <c r="Z98" s="2"/>
      <c r="AA98" s="9"/>
    </row>
    <row r="99" spans="1:27">
      <c r="A99" s="6">
        <f>SUM(D99,H99,N99)</f>
        <v>34.327714684841403</v>
      </c>
      <c r="B99" s="7">
        <f>$I$18*EXP(-$H$18*U99)</f>
        <v>6.2364019401153605E+42</v>
      </c>
      <c r="C99" s="7">
        <f>B99/6.02E+23*$F$18/1000</f>
        <v>4.1400591169494304E+17</v>
      </c>
      <c r="D99" s="6">
        <f>C99*$B$12/1000000000000000000</f>
        <v>11.786748305955028</v>
      </c>
      <c r="E99" s="6">
        <f>D99/A99*100</f>
        <v>34.33595394906925</v>
      </c>
      <c r="F99" s="8">
        <f>$I$19*EXP(-$H$19*U99)</f>
        <v>9.2792450550267565E+41</v>
      </c>
      <c r="G99" s="7">
        <f>F99/6.02E+23*$F$19/1000</f>
        <v>3.5766418471807379E+17</v>
      </c>
      <c r="H99" s="6">
        <f>G99*$C$12/1000000000000000000</f>
        <v>9.3994147743909799</v>
      </c>
      <c r="I99" s="6">
        <f>H99/A99*100</f>
        <v>27.381417203812923</v>
      </c>
      <c r="J99" s="8">
        <f>$I$20*EXP(-$H$20*U99)</f>
        <v>1.1459142899939474E+40</v>
      </c>
      <c r="K99" s="7">
        <f>J99/6.02E+23*$F$20/1000</f>
        <v>4474089539144990.5</v>
      </c>
      <c r="L99" s="7">
        <f>$I$21*EXP(-$H$21*U99)</f>
        <v>2.8472757777457375E+41</v>
      </c>
      <c r="M99" s="7">
        <f>L99/6.02E+23*$F$21/1000</f>
        <v>1.1259073541036486E+17</v>
      </c>
      <c r="N99" s="6">
        <f>((K99*$D$12)+($E$12*M99))/1000000000000000000</f>
        <v>13.141551604495397</v>
      </c>
      <c r="O99" s="6">
        <f>N99/A99*100</f>
        <v>38.282628847117827</v>
      </c>
      <c r="P99" s="6">
        <f>(K99*$D$12)/1000000000000000000</f>
        <v>2.543385680317753</v>
      </c>
      <c r="Q99" s="6">
        <f>P99/A99*100</f>
        <v>7.4091319613562074</v>
      </c>
      <c r="R99" s="6">
        <f>(M99*$E$12)/1000000000000000000</f>
        <v>10.598165924177643</v>
      </c>
      <c r="S99" s="6">
        <f>R99/A99*100</f>
        <v>30.873496885761615</v>
      </c>
      <c r="T99" s="5">
        <v>2.5</v>
      </c>
      <c r="U99" s="4">
        <f>T99*1000000000</f>
        <v>2500000000</v>
      </c>
      <c r="V99" s="3">
        <f>V98-0.05</f>
        <v>2.0500000000000087</v>
      </c>
      <c r="W99" s="1"/>
      <c r="X99" s="2">
        <f>LOG(((A99+18)/($B$17-$P$40)),11)*1450</f>
        <v>179.73100234559129</v>
      </c>
      <c r="Y99" s="2">
        <f>1450+X99</f>
        <v>1629.7310023455914</v>
      </c>
      <c r="Z99" s="2"/>
      <c r="AA99" s="9"/>
    </row>
    <row r="100" spans="1:27">
      <c r="A100" s="6">
        <f>SUM(D100,H100,N100)</f>
        <v>33.778214088891083</v>
      </c>
      <c r="B100" s="7">
        <f>$I$18*EXP(-$H$18*U100)</f>
        <v>6.0659332419095336E+42</v>
      </c>
      <c r="C100" s="7">
        <f>B100/6.02E+23*$F$18/1000</f>
        <v>4.0268928241192928E+17</v>
      </c>
      <c r="D100" s="6">
        <f>C100*$B$12/1000000000000000000</f>
        <v>11.464563870267625</v>
      </c>
      <c r="E100" s="6">
        <f>D100/A100*100</f>
        <v>33.940704621320016</v>
      </c>
      <c r="F100" s="8">
        <f>$I$19*EXP(-$H$19*U100)</f>
        <v>9.2563188910622095E+41</v>
      </c>
      <c r="G100" s="7">
        <f>F100/6.02E+23*$F$19/1000</f>
        <v>3.5678050639139238E+17</v>
      </c>
      <c r="H100" s="6">
        <f>G100*$C$12/1000000000000000000</f>
        <v>9.376191707965793</v>
      </c>
      <c r="I100" s="6">
        <f>H100/A100*100</f>
        <v>27.758103738970075</v>
      </c>
      <c r="J100" s="8">
        <f>$I$20*EXP(-$H$20*U100)</f>
        <v>1.0908533991577093E+40</v>
      </c>
      <c r="K100" s="7">
        <f>J100/6.02E+23*$F$20/1000</f>
        <v>4259110672176050.5</v>
      </c>
      <c r="L100" s="7">
        <f>$I$21*EXP(-$H$21*U100)</f>
        <v>2.8252770192159457E+41</v>
      </c>
      <c r="M100" s="7">
        <f>L100/6.02E+23*$F$21/1000</f>
        <v>1.1172083147610482E+17</v>
      </c>
      <c r="N100" s="6">
        <f>((K100*$D$12)+($E$12*M100))/1000000000000000000</f>
        <v>12.937458510657665</v>
      </c>
      <c r="O100" s="6">
        <f>N100/A100*100</f>
        <v>38.301191639709906</v>
      </c>
      <c r="P100" s="6">
        <f>(K100*$D$12)/1000000000000000000</f>
        <v>2.4211766438119193</v>
      </c>
      <c r="Q100" s="6">
        <f>P100/A100*100</f>
        <v>7.167864581118252</v>
      </c>
      <c r="R100" s="6">
        <f>(M100*$E$12)/1000000000000000000</f>
        <v>10.516281866845745</v>
      </c>
      <c r="S100" s="6">
        <f>R100/A100*100</f>
        <v>31.133327058591654</v>
      </c>
      <c r="T100" s="5">
        <v>2.5499999999999998</v>
      </c>
      <c r="U100" s="4">
        <f>T100*1000000000</f>
        <v>2550000000</v>
      </c>
      <c r="V100" s="3">
        <f>V99-0.05</f>
        <v>2.0000000000000089</v>
      </c>
      <c r="W100" s="1"/>
      <c r="X100" s="2">
        <f>LOG(((A100+18)/($B$17-$P$40)),11)*1450</f>
        <v>173.34741912744815</v>
      </c>
      <c r="Y100" s="2">
        <f>1450+X100</f>
        <v>1623.3474191274481</v>
      </c>
      <c r="Z100" s="2"/>
      <c r="AA100" s="9"/>
    </row>
    <row r="101" spans="1:27">
      <c r="A101" s="6">
        <f>SUM(D101,H101,N101)</f>
        <v>33.244082378264622</v>
      </c>
      <c r="B101" s="7">
        <f>$I$18*EXP(-$H$18*U101)</f>
        <v>5.900124214030772E+42</v>
      </c>
      <c r="C101" s="7">
        <f>B101/6.02E+23*$F$18/1000</f>
        <v>3.9168198711355578E+17</v>
      </c>
      <c r="D101" s="6">
        <f>C101*$B$12/1000000000000000000</f>
        <v>11.151186173122932</v>
      </c>
      <c r="E101" s="6">
        <f>D101/A101*100</f>
        <v>33.54337185860696</v>
      </c>
      <c r="F101" s="8">
        <f>$I$19*EXP(-$H$19*U101)</f>
        <v>9.2334493706059437E+41</v>
      </c>
      <c r="G101" s="7">
        <f>F101/6.02E+23*$F$19/1000</f>
        <v>3.5589901136239187E+17</v>
      </c>
      <c r="H101" s="6">
        <f>G101*$C$12/1000000000000000000</f>
        <v>9.3530260186036589</v>
      </c>
      <c r="I101" s="6">
        <f>H101/A101*100</f>
        <v>28.13440874132468</v>
      </c>
      <c r="J101" s="8">
        <f>$I$20*EXP(-$H$20*U101)</f>
        <v>1.0384381701533838E+40</v>
      </c>
      <c r="K101" s="7">
        <f>J101/6.02E+23*$F$20/1000</f>
        <v>4054461485209911.5</v>
      </c>
      <c r="L101" s="7">
        <f>$I$21*EXP(-$H$21*U101)</f>
        <v>2.8034482285482877E+41</v>
      </c>
      <c r="M101" s="7">
        <f>L101/6.02E+23*$F$21/1000</f>
        <v>1.108576486352996E+17</v>
      </c>
      <c r="N101" s="6">
        <f>((K101*$D$12)+($E$12*M101))/1000000000000000000</f>
        <v>12.739870186538029</v>
      </c>
      <c r="O101" s="6">
        <f>N101/A101*100</f>
        <v>38.322219400068356</v>
      </c>
      <c r="P101" s="6">
        <f>(K101*$D$12)/1000000000000000000</f>
        <v>2.3048397204972786</v>
      </c>
      <c r="Q101" s="6">
        <f>P101/A101*100</f>
        <v>6.9330826890388479</v>
      </c>
      <c r="R101" s="6">
        <f>(M101*$E$12)/1000000000000000000</f>
        <v>10.43503046604075</v>
      </c>
      <c r="S101" s="6">
        <f>R101/A101*100</f>
        <v>31.389136711029504</v>
      </c>
      <c r="T101" s="5">
        <v>2.6</v>
      </c>
      <c r="U101" s="4">
        <f>T101*1000000000</f>
        <v>2600000000</v>
      </c>
      <c r="V101" s="3">
        <f>V100-0.05</f>
        <v>1.9500000000000088</v>
      </c>
      <c r="W101" s="1"/>
      <c r="X101" s="2">
        <f>LOG(((A101+18)/($B$17-$P$40)),11)*1450</f>
        <v>167.07711200320063</v>
      </c>
      <c r="Y101" s="2">
        <f>1450+X101</f>
        <v>1617.0771120032007</v>
      </c>
      <c r="Z101" s="2"/>
      <c r="AA101" s="9"/>
    </row>
    <row r="102" spans="1:27">
      <c r="A102" s="6">
        <f>SUM(D102,H102,N102)</f>
        <v>32.724791642122057</v>
      </c>
      <c r="B102" s="7">
        <f>$I$18*EXP(-$H$18*U102)</f>
        <v>5.7388474868928336E+42</v>
      </c>
      <c r="C102" s="7">
        <f>B102/6.02E+23*$F$18/1000</f>
        <v>3.8097557032145856E+17</v>
      </c>
      <c r="D102" s="6">
        <f>C102*$B$12/1000000000000000000</f>
        <v>10.846374487051925</v>
      </c>
      <c r="E102" s="6">
        <f>D102/A102*100</f>
        <v>33.144212515293454</v>
      </c>
      <c r="F102" s="8">
        <f>$I$19*EXP(-$H$19*U102)</f>
        <v>9.2106363537092522E+41</v>
      </c>
      <c r="G102" s="7">
        <f>F102/6.02E+23*$F$19/1000</f>
        <v>3.550196942368144E+17</v>
      </c>
      <c r="H102" s="6">
        <f>G102*$C$12/1000000000000000000</f>
        <v>9.3299175645434822</v>
      </c>
      <c r="I102" s="6">
        <f>H102/A102*100</f>
        <v>28.510242835387167</v>
      </c>
      <c r="J102" s="8">
        <f>$I$20*EXP(-$H$20*U102)</f>
        <v>9.8854147960133585E+39</v>
      </c>
      <c r="K102" s="7">
        <f>J102/6.02E+23*$F$20/1000</f>
        <v>3859645639743798</v>
      </c>
      <c r="L102" s="7">
        <f>$I$21*EXP(-$H$21*U102)</f>
        <v>2.7817880925289257E+41</v>
      </c>
      <c r="M102" s="7">
        <f>L102/6.02E+23*$F$21/1000</f>
        <v>1.1000113495911494E+17</v>
      </c>
      <c r="N102" s="6">
        <f>((K102*$D$12)+($E$12*M102))/1000000000000000000</f>
        <v>12.548499590526646</v>
      </c>
      <c r="O102" s="6">
        <f>N102/A102*100</f>
        <v>38.345544649319372</v>
      </c>
      <c r="P102" s="6">
        <f>(K102*$D$12)/1000000000000000000</f>
        <v>2.1940927568251567</v>
      </c>
      <c r="Q102" s="6">
        <f>P102/A102*100</f>
        <v>6.704680600627591</v>
      </c>
      <c r="R102" s="6">
        <f>(M102*$E$12)/1000000000000000000</f>
        <v>10.354406833701489</v>
      </c>
      <c r="S102" s="6">
        <f>R102/A102*100</f>
        <v>31.640864048691775</v>
      </c>
      <c r="T102" s="5">
        <v>2.65</v>
      </c>
      <c r="U102" s="4">
        <f>T102*1000000000</f>
        <v>2650000000</v>
      </c>
      <c r="V102" s="3">
        <f>V101-0.05</f>
        <v>1.9000000000000088</v>
      </c>
      <c r="W102" s="1"/>
      <c r="X102" s="2">
        <f>LOG(((A102+18)/($B$17-$P$40)),11)*1450</f>
        <v>160.91805118912595</v>
      </c>
      <c r="Y102" s="2">
        <f>1450+X102</f>
        <v>1610.9180511891259</v>
      </c>
      <c r="Z102" s="2"/>
      <c r="AA102" s="9"/>
    </row>
    <row r="103" spans="1:27">
      <c r="A103" s="6">
        <f>SUM(D103,H103,N103)</f>
        <v>32.219834145302556</v>
      </c>
      <c r="B103" s="7">
        <f>$I$18*EXP(-$H$18*U103)</f>
        <v>5.5819791724887263E+42</v>
      </c>
      <c r="C103" s="7">
        <f>B103/6.02E+23*$F$18/1000</f>
        <v>3.7056180768323456E+17</v>
      </c>
      <c r="D103" s="6">
        <f>C103*$B$12/1000000000000000000</f>
        <v>10.549894664741688</v>
      </c>
      <c r="E103" s="6">
        <f>D103/A103*100</f>
        <v>32.743479116511196</v>
      </c>
      <c r="F103" s="8">
        <f>$I$19*EXP(-$H$19*U103)</f>
        <v>9.1878797007691973E+41</v>
      </c>
      <c r="G103" s="7">
        <f>F103/6.02E+23*$F$19/1000</f>
        <v>3.5414254963372973E+17</v>
      </c>
      <c r="H103" s="6">
        <f>G103*$C$12/1000000000000000000</f>
        <v>9.3068662043744173</v>
      </c>
      <c r="I103" s="6">
        <f>H103/A103*100</f>
        <v>28.885518660347596</v>
      </c>
      <c r="J103" s="8">
        <f>$I$20*EXP(-$H$20*U103)</f>
        <v>9.4104231236806075E+39</v>
      </c>
      <c r="K103" s="7">
        <f>J103/6.02E+23*$F$20/1000</f>
        <v>3674190646214031</v>
      </c>
      <c r="L103" s="7">
        <f>$I$21*EXP(-$H$21*U103)</f>
        <v>2.7602953080902348E+41</v>
      </c>
      <c r="M103" s="7">
        <f>L103/6.02E+23*$F$21/1000</f>
        <v>1.0915123891993165E+17</v>
      </c>
      <c r="N103" s="6">
        <f>((K103*$D$12)+($E$12*M103))/1000000000000000000</f>
        <v>12.363073276186453</v>
      </c>
      <c r="O103" s="6">
        <f>N103/A103*100</f>
        <v>38.371002223141204</v>
      </c>
      <c r="P103" s="6">
        <f>(K103*$D$12)/1000000000000000000</f>
        <v>2.0886671566532904</v>
      </c>
      <c r="Q103" s="6">
        <f>P103/A103*100</f>
        <v>6.4825509257247518</v>
      </c>
      <c r="R103" s="6">
        <f>(M103*$E$12)/1000000000000000000</f>
        <v>10.274406119533165</v>
      </c>
      <c r="S103" s="6">
        <f>R103/A103*100</f>
        <v>31.888451297416459</v>
      </c>
      <c r="T103" s="5">
        <v>2.7</v>
      </c>
      <c r="U103" s="4">
        <f>T103*1000000000</f>
        <v>2700000000</v>
      </c>
      <c r="V103" s="3">
        <f>V102-0.05</f>
        <v>1.8500000000000087</v>
      </c>
      <c r="W103" s="1"/>
      <c r="X103" s="2">
        <f>LOG(((A103+18)/($B$17-$P$40)),11)*1450</f>
        <v>154.86822314432837</v>
      </c>
      <c r="Y103" s="2">
        <f>1450+X103</f>
        <v>1604.8682231443283</v>
      </c>
      <c r="Z103" s="2"/>
      <c r="AA103" s="9"/>
    </row>
    <row r="104" spans="1:27">
      <c r="A104" s="6">
        <f>SUM(D104,H104,N104)</f>
        <v>31.728721496736817</v>
      </c>
      <c r="B104" s="7">
        <f>$I$18*EXP(-$H$18*U104)</f>
        <v>5.4293987692236064E+42</v>
      </c>
      <c r="C104" s="7">
        <f>B104/6.02E+23*$F$18/1000</f>
        <v>3.6043269965473728E+17</v>
      </c>
      <c r="D104" s="6">
        <f>C104*$B$12/1000000000000000000</f>
        <v>10.26151895917037</v>
      </c>
      <c r="E104" s="6">
        <f>D104/A104*100</f>
        <v>32.341419619525894</v>
      </c>
      <c r="F104" s="8">
        <f>$I$19*EXP(-$H$19*U104)</f>
        <v>9.1651792725277579E+41</v>
      </c>
      <c r="G104" s="7">
        <f>F104/6.02E+23*$F$19/1000</f>
        <v>3.5326757218550221E+17</v>
      </c>
      <c r="H104" s="6">
        <f>G104*$C$12/1000000000000000000</f>
        <v>9.2838717970349975</v>
      </c>
      <c r="I104" s="6">
        <f>H104/A104*100</f>
        <v>29.26015092662908</v>
      </c>
      <c r="J104" s="8">
        <f>$I$20*EXP(-$H$20*U104)</f>
        <v>8.9582546806650967E+39</v>
      </c>
      <c r="K104" s="7">
        <f>J104/6.02E+23*$F$20/1000</f>
        <v>3497646718060568</v>
      </c>
      <c r="L104" s="7">
        <f>$I$21*EXP(-$H$21*U104)</f>
        <v>2.7389685822324143E+41</v>
      </c>
      <c r="M104" s="7">
        <f>L104/6.02E+23*$F$21/1000</f>
        <v>1.0830790938824563E+17</v>
      </c>
      <c r="N104" s="6">
        <f>((K104*$D$12)+($E$12*M104))/1000000000000000000</f>
        <v>12.183330740531451</v>
      </c>
      <c r="O104" s="6">
        <f>N104/A104*100</f>
        <v>38.398429453845033</v>
      </c>
      <c r="P104" s="6">
        <f>(K104*$D$12)/1000000000000000000</f>
        <v>1.9883072298158913</v>
      </c>
      <c r="Q104" s="6">
        <f>P104/A104*100</f>
        <v>6.2665847724761967</v>
      </c>
      <c r="R104" s="6">
        <f>(M104*$E$12)/1000000000000000000</f>
        <v>10.19502351071556</v>
      </c>
      <c r="S104" s="6">
        <f>R104/A104*100</f>
        <v>32.13184468136884</v>
      </c>
      <c r="T104" s="5">
        <v>2.75</v>
      </c>
      <c r="U104" s="4">
        <f>T104*1000000000</f>
        <v>2750000000</v>
      </c>
      <c r="V104" s="3">
        <f>V103-0.05</f>
        <v>1.8000000000000087</v>
      </c>
      <c r="W104" s="1"/>
      <c r="X104" s="2">
        <f>LOG(((A104+18)/($B$17-$P$40)),11)*1450</f>
        <v>148.92563162818738</v>
      </c>
      <c r="Y104" s="2">
        <f>1450+X104</f>
        <v>1598.9256316281874</v>
      </c>
      <c r="Z104" s="2"/>
      <c r="AA104" s="9"/>
    </row>
    <row r="105" spans="1:27">
      <c r="A105" s="6">
        <f>SUM(D105,H105,N105)</f>
        <v>31.250983854079188</v>
      </c>
      <c r="B105" s="7">
        <f>$I$18*EXP(-$H$18*U105)</f>
        <v>5.2809890693490125E+42</v>
      </c>
      <c r="C105" s="7">
        <f>B105/6.02E+23*$F$18/1000</f>
        <v>3.5058046535506387E+17</v>
      </c>
      <c r="D105" s="6">
        <f>C105*$B$12/1000000000000000000</f>
        <v>9.9810258486586676</v>
      </c>
      <c r="E105" s="6">
        <f>D105/A105*100</f>
        <v>31.938277192370201</v>
      </c>
      <c r="F105" s="8">
        <f>$I$19*EXP(-$H$19*U105)</f>
        <v>9.1425349300709732E+41</v>
      </c>
      <c r="G105" s="7">
        <f>F105/6.02E+23*$F$19/1000</f>
        <v>3.5239475653775763E+17</v>
      </c>
      <c r="H105" s="6">
        <f>G105*$C$12/1000000000000000000</f>
        <v>9.2609342018122707</v>
      </c>
      <c r="I105" s="6">
        <f>H105/A105*100</f>
        <v>29.634056467004456</v>
      </c>
      <c r="J105" s="8">
        <f>$I$20*EXP(-$H$20*U105)</f>
        <v>8.5278128165899704E+39</v>
      </c>
      <c r="K105" s="7">
        <f>J105/6.02E+23*$F$20/1000</f>
        <v>3329585680853434.5</v>
      </c>
      <c r="L105" s="7">
        <f>$I$21*EXP(-$H$21*U105)</f>
        <v>2.7178066319457011E+41</v>
      </c>
      <c r="M105" s="7">
        <f>L105/6.02E+23*$F$21/1000</f>
        <v>1.0747109562959208E+17</v>
      </c>
      <c r="N105" s="6">
        <f>((K105*$D$12)+($E$12*M105))/1000000000000000000</f>
        <v>12.009023803608253</v>
      </c>
      <c r="O105" s="6">
        <f>N105/A105*100</f>
        <v>38.427666340625358</v>
      </c>
      <c r="P105" s="6">
        <f>(K105*$D$12)/1000000000000000000</f>
        <v>1.8927695719947519</v>
      </c>
      <c r="Q105" s="6">
        <f>P105/A105*100</f>
        <v>6.0566719461783887</v>
      </c>
      <c r="R105" s="6">
        <f>(M105*$E$12)/1000000000000000000</f>
        <v>10.116254231613501</v>
      </c>
      <c r="S105" s="6">
        <f>R105/A105*100</f>
        <v>32.370994394446967</v>
      </c>
      <c r="T105" s="5">
        <v>2.8</v>
      </c>
      <c r="U105" s="4">
        <f>T105*1000000000</f>
        <v>2800000000</v>
      </c>
      <c r="V105" s="3">
        <f>V104-0.05</f>
        <v>1.7500000000000087</v>
      </c>
      <c r="W105" s="1"/>
      <c r="X105" s="2">
        <f>LOG(((A105+18)/($B$17-$P$40)),11)*1450</f>
        <v>143.08829868925056</v>
      </c>
      <c r="Y105" s="2">
        <f>1450+X105</f>
        <v>1593.0882986892507</v>
      </c>
      <c r="Z105" s="2"/>
      <c r="AA105" s="9"/>
    </row>
    <row r="106" spans="1:27">
      <c r="A106" s="6">
        <f>SUM(D106,H106,N106)</f>
        <v>30.786169162921325</v>
      </c>
      <c r="B106" s="7">
        <f>$I$18*EXP(-$H$18*U106)</f>
        <v>5.1366360689273516E+42</v>
      </c>
      <c r="C106" s="7">
        <f>B106/6.02E+23*$F$18/1000</f>
        <v>3.4099753658951283E+17</v>
      </c>
      <c r="D106" s="6">
        <f>C106*$B$12/1000000000000000000</f>
        <v>9.7081998667034295</v>
      </c>
      <c r="E106" s="6">
        <f>D106/A106*100</f>
        <v>31.53429000967073</v>
      </c>
      <c r="F106" s="8">
        <f>$I$19*EXP(-$H$19*U106)</f>
        <v>9.1199465348281E+41</v>
      </c>
      <c r="G106" s="7">
        <f>F106/6.02E+23*$F$19/1000</f>
        <v>3.5152409734935149E+17</v>
      </c>
      <c r="H106" s="6">
        <f>G106*$C$12/1000000000000000000</f>
        <v>9.2380532783409581</v>
      </c>
      <c r="I106" s="6">
        <f>H106/A106*100</f>
        <v>30.007154282343169</v>
      </c>
      <c r="J106" s="8">
        <f>$I$20*EXP(-$H$20*U106)</f>
        <v>8.1180535748506853E+39</v>
      </c>
      <c r="K106" s="7">
        <f>J106/6.02E+23*$F$20/1000</f>
        <v>3169599933835356.5</v>
      </c>
      <c r="L106" s="7">
        <f>$I$21*EXP(-$H$21*U106)</f>
        <v>2.6968081841331823E+41</v>
      </c>
      <c r="M106" s="7">
        <f>L106/6.02E+23*$F$21/1000</f>
        <v>1.0664074730149318E+17</v>
      </c>
      <c r="N106" s="6">
        <f>((K106*$D$12)+($E$12*M106))/1000000000000000000</f>
        <v>11.839916017876936</v>
      </c>
      <c r="O106" s="6">
        <f>N106/A106*100</f>
        <v>38.4585557079861</v>
      </c>
      <c r="P106" s="6">
        <f>(K106*$D$12)/1000000000000000000</f>
        <v>1.8018224743873852</v>
      </c>
      <c r="Q106" s="6">
        <f>P106/A106*100</f>
        <v>5.8527011426854925</v>
      </c>
      <c r="R106" s="6">
        <f>(M106*$E$12)/1000000000000000000</f>
        <v>10.038093543489552</v>
      </c>
      <c r="S106" s="6">
        <f>R106/A106*100</f>
        <v>32.605854565300611</v>
      </c>
      <c r="T106" s="5">
        <v>2.85</v>
      </c>
      <c r="U106" s="4">
        <f>T106*1000000000</f>
        <v>2850000000</v>
      </c>
      <c r="V106" s="3">
        <f>V105-0.05</f>
        <v>1.7000000000000086</v>
      </c>
      <c r="W106" s="1"/>
      <c r="X106" s="2">
        <f>LOG(((A106+18)/($B$17-$P$40)),11)*1450</f>
        <v>137.35426558688727</v>
      </c>
      <c r="Y106" s="2">
        <f>1450+X106</f>
        <v>1587.3542655868873</v>
      </c>
      <c r="Z106" s="2"/>
      <c r="AA106" s="9"/>
    </row>
    <row r="107" spans="1:27">
      <c r="A107" s="6">
        <f>SUM(D107,H107,N107)</f>
        <v>30.333842429024628</v>
      </c>
      <c r="B107" s="7">
        <f>$I$18*EXP(-$H$18*U107)</f>
        <v>4.9962288802574471E+42</v>
      </c>
      <c r="C107" s="7">
        <f>B107/6.02E+23*$F$18/1000</f>
        <v>3.3167655203592064E+17</v>
      </c>
      <c r="D107" s="6">
        <f>C107*$B$12/1000000000000000000</f>
        <v>9.4428314364626598</v>
      </c>
      <c r="E107" s="6">
        <f>D107/A107*100</f>
        <v>31.12969106553868</v>
      </c>
      <c r="F107" s="8">
        <f>$I$19*EXP(-$H$19*U107)</f>
        <v>9.0974139485707612E+41</v>
      </c>
      <c r="G107" s="7">
        <f>F107/6.02E+23*$F$19/1000</f>
        <v>3.5065558929233504E+17</v>
      </c>
      <c r="H107" s="6">
        <f>G107*$C$12/1000000000000000000</f>
        <v>9.2152288866025653</v>
      </c>
      <c r="I107" s="6">
        <f>H107/A107*100</f>
        <v>30.379365582070367</v>
      </c>
      <c r="J107" s="8">
        <f>$I$20*EXP(-$H$20*U107)</f>
        <v>7.7279831606926184E+39</v>
      </c>
      <c r="K107" s="7">
        <f>J107/6.02E+23*$F$20/1000</f>
        <v>3017301461362011</v>
      </c>
      <c r="L107" s="7">
        <f>$I$21*EXP(-$H$21*U107)</f>
        <v>2.6759719755342094E+41</v>
      </c>
      <c r="M107" s="7">
        <f>L107/6.02E+23*$F$21/1000</f>
        <v>1.0581681445042966E+17</v>
      </c>
      <c r="N107" s="6">
        <f>((K107*$D$12)+($E$12*M107))/1000000000000000000</f>
        <v>11.675782105959405</v>
      </c>
      <c r="O107" s="6">
        <f>N107/A107*100</f>
        <v>38.490943352390964</v>
      </c>
      <c r="P107" s="6">
        <f>(K107*$D$12)/1000000000000000000</f>
        <v>1.7152453617404626</v>
      </c>
      <c r="Q107" s="6">
        <f>P107/A107*100</f>
        <v>5.6545601361047737</v>
      </c>
      <c r="R107" s="6">
        <f>(M107*$E$12)/1000000000000000000</f>
        <v>9.9605367442189436</v>
      </c>
      <c r="S107" s="6">
        <f>R107/A107*100</f>
        <v>32.836383216286194</v>
      </c>
      <c r="T107" s="5">
        <v>2.9</v>
      </c>
      <c r="U107" s="4">
        <f>T107*1000000000</f>
        <v>2900000000</v>
      </c>
      <c r="V107" s="3">
        <f>V106-0.05</f>
        <v>1.6500000000000086</v>
      </c>
      <c r="W107" s="1"/>
      <c r="X107" s="2">
        <f>LOG(((A107+18)/($B$17-$P$40)),11)*1450</f>
        <v>131.72159364713954</v>
      </c>
      <c r="Y107" s="2">
        <f>1450+X107</f>
        <v>1581.7215936471396</v>
      </c>
      <c r="Z107" s="2"/>
      <c r="AA107" s="9"/>
    </row>
    <row r="108" spans="1:27">
      <c r="A108" s="6">
        <f>SUM(D108,H108,N108)</f>
        <v>29.893585022081641</v>
      </c>
      <c r="B108" s="7">
        <f>$I$18*EXP(-$H$18*U108)</f>
        <v>4.8596596466938905E+42</v>
      </c>
      <c r="C108" s="7">
        <f>B108/6.02E+23*$F$18/1000</f>
        <v>3.2261035158991245E+17</v>
      </c>
      <c r="D108" s="6">
        <f>C108*$B$12/1000000000000000000</f>
        <v>9.1847167097648068</v>
      </c>
      <c r="E108" s="6">
        <f>D108/A108*100</f>
        <v>30.72470800334014</v>
      </c>
      <c r="F108" s="8">
        <f>$I$19*EXP(-$H$19*U108)</f>
        <v>9.074937033412095E+41</v>
      </c>
      <c r="G108" s="7">
        <f>F108/6.02E+23*$F$19/1000</f>
        <v>3.4978922705192339E+17</v>
      </c>
      <c r="H108" s="6">
        <f>G108*$C$12/1000000000000000000</f>
        <v>9.1924608869245468</v>
      </c>
      <c r="I108" s="6">
        <f>H108/A108*100</f>
        <v>30.750613819434193</v>
      </c>
      <c r="J108" s="8">
        <f>$I$20*EXP(-$H$20*U108)</f>
        <v>7.3566555309469196E+39</v>
      </c>
      <c r="K108" s="7">
        <f>J108/6.02E+23*$F$20/1000</f>
        <v>2872320891842321.5</v>
      </c>
      <c r="L108" s="7">
        <f>$I$21*EXP(-$H$21*U108)</f>
        <v>2.6552967526483972E+41</v>
      </c>
      <c r="M108" s="7">
        <f>L108/6.02E+23*$F$21/1000</f>
        <v>1.0499924750883547E+17</v>
      </c>
      <c r="N108" s="6">
        <f>((K108*$D$12)+($E$12*M108))/1000000000000000000</f>
        <v>11.516407425392288</v>
      </c>
      <c r="O108" s="6">
        <f>N108/A108*100</f>
        <v>38.524678177225667</v>
      </c>
      <c r="P108" s="6">
        <f>(K108*$D$12)/1000000000000000000</f>
        <v>1.6328282573856046</v>
      </c>
      <c r="Q108" s="6">
        <f>P108/A108*100</f>
        <v>5.4621359605396114</v>
      </c>
      <c r="R108" s="6">
        <f>(M108*$E$12)/1000000000000000000</f>
        <v>9.8835791680066833</v>
      </c>
      <c r="S108" s="6">
        <f>R108/A108*100</f>
        <v>33.062542216686062</v>
      </c>
      <c r="T108" s="5">
        <v>2.95</v>
      </c>
      <c r="U108" s="4">
        <f>T108*1000000000</f>
        <v>2950000000</v>
      </c>
      <c r="V108" s="3">
        <f>V107-0.05</f>
        <v>1.6000000000000085</v>
      </c>
      <c r="W108" s="1"/>
      <c r="X108" s="2">
        <f>LOG(((A108+18)/($B$17-$P$40)),11)*1450</f>
        <v>126.18836505432908</v>
      </c>
      <c r="Y108" s="2">
        <f>1450+X108</f>
        <v>1576.1883650543291</v>
      </c>
      <c r="Z108" s="2"/>
      <c r="AA108" s="9"/>
    </row>
    <row r="109" spans="1:27">
      <c r="A109" s="6">
        <f>SUM(D109,H109,N109)</f>
        <v>29.464994009584998</v>
      </c>
      <c r="B109" s="7">
        <f>$I$18*EXP(-$H$18*U109)</f>
        <v>4.7268234597947558E+42</v>
      </c>
      <c r="C109" s="7">
        <f>B109/6.02E+23*$F$18/1000</f>
        <v>3.1379197086472166E+17</v>
      </c>
      <c r="D109" s="6">
        <f>C109*$B$12/1000000000000000000</f>
        <v>8.9336574105186255</v>
      </c>
      <c r="E109" s="6">
        <f>D109/A109*100</f>
        <v>30.319562962111906</v>
      </c>
      <c r="F109" s="8">
        <f>$I$19*EXP(-$H$19*U109)</f>
        <v>9.052515651805922E+41</v>
      </c>
      <c r="G109" s="7">
        <f>F109/6.02E+23*$F$19/1000</f>
        <v>3.4892500532646304E+17</v>
      </c>
      <c r="H109" s="6">
        <f>G109*$C$12/1000000000000000000</f>
        <v>9.1697491399794497</v>
      </c>
      <c r="I109" s="6">
        <f>H109/A109*100</f>
        <v>31.120824721690148</v>
      </c>
      <c r="J109" s="8">
        <f>$I$20*EXP(-$H$20*U109)</f>
        <v>7.0031700995789117E+39</v>
      </c>
      <c r="K109" s="7">
        <f>J109/6.02E+23*$F$20/1000</f>
        <v>2734306601896420.5</v>
      </c>
      <c r="L109" s="7">
        <f>$I$21*EXP(-$H$21*U109)</f>
        <v>2.6347812716602149E+41</v>
      </c>
      <c r="M109" s="7">
        <f>L109/6.02E+23*$F$21/1000</f>
        <v>1.0418799729211584E+17</v>
      </c>
      <c r="N109" s="6">
        <f>((K109*$D$12)+($E$12*M109))/1000000000000000000</f>
        <v>11.361587459086921</v>
      </c>
      <c r="O109" s="6">
        <f>N109/A109*100</f>
        <v>38.559612316197942</v>
      </c>
      <c r="P109" s="6">
        <f>(K109*$D$12)/1000000000000000000</f>
        <v>1.5543712739800581</v>
      </c>
      <c r="Q109" s="6">
        <f>P109/A109*100</f>
        <v>5.2753150856722364</v>
      </c>
      <c r="R109" s="6">
        <f>(M109*$E$12)/1000000000000000000</f>
        <v>9.8072161851068635</v>
      </c>
      <c r="S109" s="6">
        <f>R109/A109*100</f>
        <v>33.284297230525702</v>
      </c>
      <c r="T109" s="5">
        <v>3</v>
      </c>
      <c r="U109" s="4">
        <f>T109*1000000000</f>
        <v>3000000000</v>
      </c>
      <c r="V109" s="3">
        <f>V108-0.05</f>
        <v>1.5500000000000085</v>
      </c>
      <c r="W109" s="1"/>
      <c r="X109" s="2">
        <f>LOG(((A109+18)/($B$17-$P$40)),11)*1450</f>
        <v>120.75268358006949</v>
      </c>
      <c r="Y109" s="2">
        <f>1450+X109</f>
        <v>1570.7526835800695</v>
      </c>
      <c r="Z109" s="2"/>
      <c r="AA109" s="9"/>
    </row>
    <row r="110" spans="1:27">
      <c r="A110" s="6">
        <f>SUM(D110,H110,N110)</f>
        <v>29.047681519448709</v>
      </c>
      <c r="B110" s="7">
        <f>$I$18*EXP(-$H$18*U110)</f>
        <v>4.5976182787340452E+42</v>
      </c>
      <c r="C110" s="7">
        <f>B110/6.02E+23*$F$18/1000</f>
        <v>3.0521463584135392E+17</v>
      </c>
      <c r="D110" s="6">
        <f>C110*$B$12/1000000000000000000</f>
        <v>8.6894606824033449</v>
      </c>
      <c r="E110" s="6">
        <f>D110/A110*100</f>
        <v>29.91447243934207</v>
      </c>
      <c r="F110" s="8">
        <f>$I$19*EXP(-$H$19*U110)</f>
        <v>9.0301496665458915E+41</v>
      </c>
      <c r="G110" s="7">
        <f>F110/6.02E+23*$F$19/1000</f>
        <v>3.4806291882739898E+17</v>
      </c>
      <c r="H110" s="6">
        <f>G110*$C$12/1000000000000000000</f>
        <v>9.1470935067840458</v>
      </c>
      <c r="I110" s="6">
        <f>H110/A110*100</f>
        <v>31.48992631532283</v>
      </c>
      <c r="J110" s="8">
        <f>$I$20*EXP(-$H$20*U110)</f>
        <v>6.6666695534843547E+39</v>
      </c>
      <c r="K110" s="7">
        <f>J110/6.02E+23*$F$20/1000</f>
        <v>2602923863558618</v>
      </c>
      <c r="L110" s="7">
        <f>$I$21*EXP(-$H$21*U110)</f>
        <v>2.6144242983641606E+41</v>
      </c>
      <c r="M110" s="7">
        <f>L110/6.02E+23*$F$21/1000</f>
        <v>1.0338301499568842E+17</v>
      </c>
      <c r="N110" s="6">
        <f>((K110*$D$12)+($E$12*M110))/1000000000000000000</f>
        <v>11.21112733026132</v>
      </c>
      <c r="O110" s="6">
        <f>N110/A110*100</f>
        <v>38.595601245335104</v>
      </c>
      <c r="P110" s="6">
        <f>(K110*$D$12)/1000000000000000000</f>
        <v>1.4796841287171676</v>
      </c>
      <c r="Q110" s="6">
        <f>P110/A110*100</f>
        <v>5.0939835860099665</v>
      </c>
      <c r="R110" s="6">
        <f>(M110*$E$12)/1000000000000000000</f>
        <v>9.7314432015441508</v>
      </c>
      <c r="S110" s="6">
        <f>R110/A110*100</f>
        <v>33.501617659325127</v>
      </c>
      <c r="T110" s="5">
        <v>3.05</v>
      </c>
      <c r="U110" s="4">
        <f>T110*1000000000</f>
        <v>3050000000</v>
      </c>
      <c r="V110" s="3">
        <f>V109-0.05</f>
        <v>1.5000000000000084</v>
      </c>
      <c r="W110" s="1"/>
      <c r="X110" s="2">
        <f>LOG(((A110+18)/($B$17-$P$40)),11)*1450</f>
        <v>115.41267525142487</v>
      </c>
      <c r="Y110" s="2">
        <f>1450+X110</f>
        <v>1565.4126752514248</v>
      </c>
      <c r="Z110" s="2"/>
      <c r="AA110" s="9"/>
    </row>
    <row r="111" spans="1:27">
      <c r="A111" s="6">
        <f>SUM(D111,H111,N111)</f>
        <v>28.641274130088931</v>
      </c>
      <c r="B111" s="7">
        <f>$I$18*EXP(-$H$18*U111)</f>
        <v>4.4719448519169471E+42</v>
      </c>
      <c r="C111" s="7">
        <f>B111/6.02E+23*$F$18/1000</f>
        <v>2.9687175766498714E+17</v>
      </c>
      <c r="D111" s="6">
        <f>C111*$B$12/1000000000000000000</f>
        <v>8.451938940722183</v>
      </c>
      <c r="E111" s="6">
        <f>D111/A111*100</f>
        <v>29.509647169792093</v>
      </c>
      <c r="F111" s="8">
        <f>$I$19*EXP(-$H$19*U111)</f>
        <v>9.0078389407646502E+41</v>
      </c>
      <c r="G111" s="7">
        <f>F111/6.02E+23*$F$19/1000</f>
        <v>3.4720296227924282E+17</v>
      </c>
      <c r="H111" s="6">
        <f>G111*$C$12/1000000000000000000</f>
        <v>9.124493848698501</v>
      </c>
      <c r="I111" s="6">
        <f>H111/A111*100</f>
        <v>31.857848946436413</v>
      </c>
      <c r="J111" s="8">
        <f>$I$20*EXP(-$H$20*U111)</f>
        <v>6.3463377732361026E+39</v>
      </c>
      <c r="K111" s="7">
        <f>J111/6.02E+23*$F$20/1000</f>
        <v>2477854032457029</v>
      </c>
      <c r="L111" s="7">
        <f>$I$21*EXP(-$H$21*U111)</f>
        <v>2.5942246080905087E+41</v>
      </c>
      <c r="M111" s="7">
        <f>L111/6.02E+23*$F$21/1000</f>
        <v>1.0258425219204715E+17</v>
      </c>
      <c r="N111" s="6">
        <f>((K111*$D$12)+($E$12*M111))/1000000000000000000</f>
        <v>11.064841340668243</v>
      </c>
      <c r="O111" s="6">
        <f>N111/A111*100</f>
        <v>38.632503883771484</v>
      </c>
      <c r="P111" s="6">
        <f>(K111*$D$12)/1000000000000000000</f>
        <v>1.4085856818308473</v>
      </c>
      <c r="Q111" s="6">
        <f>P111/A111*100</f>
        <v>4.9180273036494055</v>
      </c>
      <c r="R111" s="6">
        <f>(M111*$E$12)/1000000000000000000</f>
        <v>9.6562556588373969</v>
      </c>
      <c r="S111" s="6">
        <f>R111/A111*100</f>
        <v>33.714476580122081</v>
      </c>
      <c r="T111" s="5">
        <v>3.1</v>
      </c>
      <c r="U111" s="4">
        <f>T111*1000000000</f>
        <v>3100000000</v>
      </c>
      <c r="V111" s="3">
        <f>V110-0.05</f>
        <v>1.4500000000000084</v>
      </c>
      <c r="W111" s="1"/>
      <c r="X111" s="2">
        <f>LOG(((A111+18)/($B$17-$P$40)),11)*1450</f>
        <v>110.16648896002927</v>
      </c>
      <c r="Y111" s="2">
        <f>1450+X111</f>
        <v>1560.1664889600293</v>
      </c>
      <c r="Z111" s="2"/>
      <c r="AA111" s="9"/>
    </row>
    <row r="112" spans="1:27">
      <c r="A112" s="6">
        <f>SUM(D112,H112,N112)</f>
        <v>28.245412286731025</v>
      </c>
      <c r="B112" s="7">
        <f>$I$18*EXP(-$H$18*U112)</f>
        <v>4.3497066407376939E+42</v>
      </c>
      <c r="C112" s="7">
        <f>B112/6.02E+23*$F$18/1000</f>
        <v>2.8875692758360691E+17</v>
      </c>
      <c r="D112" s="6">
        <f>C112*$B$12/1000000000000000000</f>
        <v>8.2209097283052888</v>
      </c>
      <c r="E112" s="6">
        <f>D112/A112*100</f>
        <v>29.105292019997396</v>
      </c>
      <c r="F112" s="8">
        <f>$I$19*EXP(-$H$19*U112)</f>
        <v>8.9855833379330022E+41</v>
      </c>
      <c r="G112" s="7">
        <f>F112/6.02E+23*$F$19/1000</f>
        <v>3.4634513041954016E+17</v>
      </c>
      <c r="H112" s="6">
        <f>G112*$C$12/1000000000000000000</f>
        <v>9.1019500274255147</v>
      </c>
      <c r="I112" s="6">
        <f>H112/A112*100</f>
        <v>32.22452529645453</v>
      </c>
      <c r="J112" s="8">
        <f>$I$20*EXP(-$H$20*U112)</f>
        <v>6.0413978537383777E+39</v>
      </c>
      <c r="K112" s="7">
        <f>J112/6.02E+23*$F$20/1000</f>
        <v>2358793775000977.5</v>
      </c>
      <c r="L112" s="7">
        <f>$I$21*EXP(-$H$21*U112)</f>
        <v>2.5741809856316363E+41</v>
      </c>
      <c r="M112" s="7">
        <f>L112/6.02E+23*$F$21/1000</f>
        <v>1.017916608278489E+17</v>
      </c>
      <c r="N112" s="6">
        <f>((K112*$D$12)+($E$12*M112))/1000000000000000000</f>
        <v>10.922552531000221</v>
      </c>
      <c r="O112" s="6">
        <f>N112/A112*100</f>
        <v>38.670182683548077</v>
      </c>
      <c r="P112" s="6">
        <f>(K112*$D$12)/1000000000000000000</f>
        <v>1.3409034972748057</v>
      </c>
      <c r="Q112" s="6">
        <f>P112/A112*100</f>
        <v>4.7473320044428178</v>
      </c>
      <c r="R112" s="6">
        <f>(M112*$E$12)/1000000000000000000</f>
        <v>9.5816490337254159</v>
      </c>
      <c r="S112" s="6">
        <f>R112/A112*100</f>
        <v>33.92285067910526</v>
      </c>
      <c r="T112" s="5">
        <v>3.15</v>
      </c>
      <c r="U112" s="4">
        <f>T112*1000000000</f>
        <v>3150000000</v>
      </c>
      <c r="V112" s="3">
        <f>V111-0.05</f>
        <v>1.4000000000000083</v>
      </c>
      <c r="W112" s="1"/>
      <c r="X112" s="2">
        <f>LOG(((A112+18)/($B$17-$P$40)),11)*1450</f>
        <v>105.01229701403616</v>
      </c>
      <c r="Y112" s="2">
        <f>1450+X112</f>
        <v>1555.0122970140362</v>
      </c>
      <c r="Z112" s="2"/>
      <c r="AA112" s="9"/>
    </row>
    <row r="113" spans="1:27">
      <c r="A113" s="6">
        <f>SUM(D113,H113,N113)</f>
        <v>27.85974974276693</v>
      </c>
      <c r="B113" s="7">
        <f>$I$18*EXP(-$H$18*U113)</f>
        <v>4.2308097454214703E+42</v>
      </c>
      <c r="C113" s="7">
        <f>B113/6.02E+23*$F$18/1000</f>
        <v>2.808639120249945E+17</v>
      </c>
      <c r="D113" s="6">
        <f>C113*$B$12/1000000000000000000</f>
        <v>7.9961955753515932</v>
      </c>
      <c r="E113" s="6">
        <f>D113/A113*100</f>
        <v>28.701605898048673</v>
      </c>
      <c r="F113" s="8">
        <f>$I$19*EXP(-$H$19*U113)</f>
        <v>8.9633827218590714E+41</v>
      </c>
      <c r="G113" s="7">
        <f>F113/6.02E+23*$F$19/1000</f>
        <v>3.454894179988384E+17</v>
      </c>
      <c r="H113" s="6">
        <f>G113*$C$12/1000000000000000000</f>
        <v>9.0794619050094738</v>
      </c>
      <c r="I113" s="6">
        <f>H113/A113*100</f>
        <v>32.589890393278651</v>
      </c>
      <c r="J113" s="8">
        <f>$I$20*EXP(-$H$20*U113)</f>
        <v>5.7511102199881008E+39</v>
      </c>
      <c r="K113" s="7">
        <f>J113/6.02E+23*$F$20/1000</f>
        <v>2245454332701839</v>
      </c>
      <c r="L113" s="7">
        <f>$I$21*EXP(-$H$21*U113)</f>
        <v>2.554292225168915E+41</v>
      </c>
      <c r="M113" s="7">
        <f>L113/6.02E+23*$F$21/1000</f>
        <v>1.0100519322102253E+17</v>
      </c>
      <c r="N113" s="6">
        <f>((K113*$D$12)+($E$12*M113))/1000000000000000000</f>
        <v>10.784092262405865</v>
      </c>
      <c r="O113" s="6">
        <f>N113/A113*100</f>
        <v>38.70850370867268</v>
      </c>
      <c r="P113" s="6">
        <f>(K113*$D$12)/1000000000000000000</f>
        <v>1.2764734245110143</v>
      </c>
      <c r="Q113" s="6">
        <f>P113/A113*100</f>
        <v>4.5817835274791658</v>
      </c>
      <c r="R113" s="6">
        <f>(M113*$E$12)/1000000000000000000</f>
        <v>9.5076188378948512</v>
      </c>
      <c r="S113" s="6">
        <f>R113/A113*100</f>
        <v>34.126720181193519</v>
      </c>
      <c r="T113" s="5">
        <v>3.2</v>
      </c>
      <c r="U113" s="4">
        <f>T113*1000000000</f>
        <v>3200000000</v>
      </c>
      <c r="V113" s="3">
        <f>V112-0.05</f>
        <v>1.3500000000000083</v>
      </c>
      <c r="W113" s="1"/>
      <c r="X113" s="2">
        <f>LOG(((A113+18)/($B$17-$P$40)),11)*1450</f>
        <v>99.948295634827318</v>
      </c>
      <c r="Y113" s="2">
        <f>1450+X113</f>
        <v>1549.9482956348272</v>
      </c>
      <c r="Z113" s="2"/>
      <c r="AA113" s="9"/>
    </row>
    <row r="114" spans="1:27">
      <c r="A114" s="6">
        <f>SUM(D114,H114,N114)</f>
        <v>27.483953025040663</v>
      </c>
      <c r="B114" s="7">
        <f>$I$18*EXP(-$H$18*U114)</f>
        <v>4.1151628328933827E+42</v>
      </c>
      <c r="C114" s="7">
        <f>B114/6.02E+23*$F$18/1000</f>
        <v>2.7318664780828006E+17</v>
      </c>
      <c r="D114" s="6">
        <f>C114*$B$12/1000000000000000000</f>
        <v>7.7776238631017325</v>
      </c>
      <c r="E114" s="6">
        <f>D114/A114*100</f>
        <v>28.298781678223399</v>
      </c>
      <c r="F114" s="8">
        <f>$I$19*EXP(-$H$19*U114)</f>
        <v>8.9412369566874727E+41</v>
      </c>
      <c r="G114" s="7">
        <f>F114/6.02E+23*$F$19/1000</f>
        <v>3.4463581978065504E+17</v>
      </c>
      <c r="H114" s="6">
        <f>G114*$C$12/1000000000000000000</f>
        <v>9.057029343835616</v>
      </c>
      <c r="I114" s="6">
        <f>H114/A114*100</f>
        <v>32.9538816180618</v>
      </c>
      <c r="J114" s="8">
        <f>$I$20*EXP(-$H$20*U114)</f>
        <v>5.4747708333734111E+39</v>
      </c>
      <c r="K114" s="7">
        <f>J114/6.02E+23*$F$20/1000</f>
        <v>2137560821843094.8</v>
      </c>
      <c r="L114" s="7">
        <f>$I$21*EXP(-$H$21*U114)</f>
        <v>2.5345571302001711E+41</v>
      </c>
      <c r="M114" s="7">
        <f>L114/6.02E+23*$F$21/1000</f>
        <v>1.0022480205790046E+17</v>
      </c>
      <c r="N114" s="6">
        <f>((K114*$D$12)+($E$12*M114))/1000000000000000000</f>
        <v>10.649299818103314</v>
      </c>
      <c r="O114" s="6">
        <f>N114/A114*100</f>
        <v>38.747336703714794</v>
      </c>
      <c r="P114" s="6">
        <f>(K114*$D$12)/1000000000000000000</f>
        <v>1.215139200393144</v>
      </c>
      <c r="Q114" s="6">
        <f>P114/A114*100</f>
        <v>4.4212679278196605</v>
      </c>
      <c r="R114" s="6">
        <f>(M114*$E$12)/1000000000000000000</f>
        <v>9.4341606177101696</v>
      </c>
      <c r="S114" s="6">
        <f>R114/A114*100</f>
        <v>34.326068775895138</v>
      </c>
      <c r="T114" s="5">
        <v>3.25</v>
      </c>
      <c r="U114" s="4">
        <f>T114*1000000000</f>
        <v>3250000000</v>
      </c>
      <c r="V114" s="3">
        <f>V113-0.05</f>
        <v>1.3000000000000083</v>
      </c>
      <c r="W114" s="1"/>
      <c r="X114" s="2">
        <f>LOG(((A114+18)/($B$17-$P$40)),11)*1450</f>
        <v>94.972705400436809</v>
      </c>
      <c r="Y114" s="2">
        <f>1450+X114</f>
        <v>1544.9727054004368</v>
      </c>
      <c r="Z114" s="2"/>
      <c r="AA114" s="9"/>
    </row>
    <row r="115" spans="1:27">
      <c r="A115" s="6">
        <f>SUM(D115,H115,N115)</f>
        <v>27.117700921991741</v>
      </c>
      <c r="B115" s="7">
        <f>$I$18*EXP(-$H$18*U115)</f>
        <v>4.0026770666190956E+42</v>
      </c>
      <c r="C115" s="7">
        <f>B115/6.02E+23*$F$18/1000</f>
        <v>2.6571923748638714E+17</v>
      </c>
      <c r="D115" s="6">
        <f>C115*$B$12/1000000000000000000</f>
        <v>7.5650266912374411</v>
      </c>
      <c r="E115" s="6">
        <f>D115/A115*100</f>
        <v>27.897006140009474</v>
      </c>
      <c r="F115" s="8">
        <f>$I$19*EXP(-$H$19*U115)</f>
        <v>8.9191459068984773E+41</v>
      </c>
      <c r="G115" s="7">
        <f>F115/6.02E+23*$F$19/1000</f>
        <v>3.4378433054144506E+17</v>
      </c>
      <c r="H115" s="6">
        <f>G115*$C$12/1000000000000000000</f>
        <v>9.0346522066291755</v>
      </c>
      <c r="I115" s="6">
        <f>H115/A115*100</f>
        <v>33.316438707760476</v>
      </c>
      <c r="J115" s="8">
        <f>$I$20*EXP(-$H$20*U115)</f>
        <v>5.211709484159078E+39</v>
      </c>
      <c r="K115" s="7">
        <f>J115/6.02E+23*$F$20/1000</f>
        <v>2034851566801041.8</v>
      </c>
      <c r="L115" s="7">
        <f>$I$21*EXP(-$H$21*U115)</f>
        <v>2.5149745134677021E+41</v>
      </c>
      <c r="M115" s="7">
        <f>L115/6.02E+23*$F$21/1000</f>
        <v>9.9450440390372208E+16</v>
      </c>
      <c r="N115" s="6">
        <f>((K115*$D$12)+($E$12*M115))/1000000000000000000</f>
        <v>10.518022024125123</v>
      </c>
      <c r="O115" s="6">
        <f>N115/A115*100</f>
        <v>38.786555152230051</v>
      </c>
      <c r="P115" s="6">
        <f>(K115*$D$12)/1000000000000000000</f>
        <v>1.1567520701793881</v>
      </c>
      <c r="Q115" s="6">
        <f>P115/A115*100</f>
        <v>4.265671612453299</v>
      </c>
      <c r="R115" s="6">
        <f>(M115*$E$12)/1000000000000000000</f>
        <v>9.3612699539457349</v>
      </c>
      <c r="S115" s="6">
        <f>R115/A115*100</f>
        <v>34.520883539776747</v>
      </c>
      <c r="T115" s="5">
        <v>3.3</v>
      </c>
      <c r="U115" s="4">
        <f>T115*1000000000</f>
        <v>3300000000</v>
      </c>
      <c r="V115" s="3">
        <f>V114-0.05</f>
        <v>1.2500000000000082</v>
      </c>
      <c r="W115" s="1"/>
      <c r="X115" s="2">
        <f>LOG(((A115+18)/($B$17-$P$40)),11)*1450</f>
        <v>90.083771637685899</v>
      </c>
      <c r="Y115" s="2">
        <f>1450+X115</f>
        <v>1540.0837716376859</v>
      </c>
      <c r="Z115" s="2"/>
      <c r="AA115" s="9"/>
    </row>
    <row r="116" spans="1:27">
      <c r="A116" s="6">
        <f>SUM(D116,H116,N116)</f>
        <v>26.760683993635524</v>
      </c>
      <c r="B116" s="7">
        <f>$I$18*EXP(-$H$18*U116)</f>
        <v>3.8932660383632348E+42</v>
      </c>
      <c r="C116" s="7">
        <f>B116/6.02E+23*$F$18/1000</f>
        <v>2.5845594481578819E+17</v>
      </c>
      <c r="D116" s="6">
        <f>C116*$B$12/1000000000000000000</f>
        <v>7.3582407489054891</v>
      </c>
      <c r="E116" s="6">
        <f>D116/A116*100</f>
        <v>27.496459921037498</v>
      </c>
      <c r="F116" s="8">
        <f>$I$19*EXP(-$H$19*U116)</f>
        <v>8.8971094373071807E+41</v>
      </c>
      <c r="G116" s="7">
        <f>F116/6.02E+23*$F$19/1000</f>
        <v>3.4293494507056928E+17</v>
      </c>
      <c r="H116" s="6">
        <f>G116*$C$12/1000000000000000000</f>
        <v>9.0123303564545605</v>
      </c>
      <c r="I116" s="6">
        <f>H116/A116*100</f>
        <v>33.677503753633346</v>
      </c>
      <c r="J116" s="8">
        <f>$I$20*EXP(-$H$20*U116)</f>
        <v>4.9612881660175745E+39</v>
      </c>
      <c r="K116" s="7">
        <f>J116/6.02E+23*$F$20/1000</f>
        <v>1937077465399293.8</v>
      </c>
      <c r="L116" s="7">
        <f>$I$21*EXP(-$H$21*U116)</f>
        <v>2.4955431968868538E+41</v>
      </c>
      <c r="M116" s="7">
        <f>L116/6.02E+23*$F$21/1000</f>
        <v>9.8682061633060032E+16</v>
      </c>
      <c r="N116" s="6">
        <f>((K116*$D$12)+($E$12*M116))/1000000000000000000</f>
        <v>10.390112888275477</v>
      </c>
      <c r="O116" s="6">
        <f>N116/A116*100</f>
        <v>38.826036325329163</v>
      </c>
      <c r="P116" s="6">
        <f>(K116*$D$12)/1000000000000000000</f>
        <v>1.1011704267555364</v>
      </c>
      <c r="Q116" s="6">
        <f>P116/A116*100</f>
        <v>4.1148814694625413</v>
      </c>
      <c r="R116" s="6">
        <f>(M116*$E$12)/1000000000000000000</f>
        <v>9.2889424615199392</v>
      </c>
      <c r="S116" s="6">
        <f>R116/A116*100</f>
        <v>34.711154855866624</v>
      </c>
      <c r="T116" s="5">
        <v>3.35</v>
      </c>
      <c r="U116" s="4">
        <f>T116*1000000000</f>
        <v>3350000000</v>
      </c>
      <c r="V116" s="3">
        <f>V115-0.05</f>
        <v>1.2000000000000082</v>
      </c>
      <c r="W116" s="1"/>
      <c r="X116" s="2">
        <f>LOG(((A116+18)/($B$17-$P$40)),11)*1450</f>
        <v>85.27976476503396</v>
      </c>
      <c r="Y116" s="2">
        <f>1450+X116</f>
        <v>1535.2797647650339</v>
      </c>
      <c r="Z116" s="2"/>
      <c r="AA116" s="9"/>
    </row>
    <row r="117" spans="1:27">
      <c r="A117" s="6">
        <f>SUM(D117,H117,N117)</f>
        <v>26.412604102406316</v>
      </c>
      <c r="B117" s="7">
        <f>$I$18*EXP(-$H$18*U117)</f>
        <v>3.7868457018131406E+42</v>
      </c>
      <c r="C117" s="7">
        <f>B117/6.02E+23*$F$18/1000</f>
        <v>2.5139119035009235E+17</v>
      </c>
      <c r="D117" s="6">
        <f>C117*$B$12/1000000000000000000</f>
        <v>7.157107189267129</v>
      </c>
      <c r="E117" s="6">
        <f>D117/A117*100</f>
        <v>27.09731748341725</v>
      </c>
      <c r="F117" s="8">
        <f>$I$19*EXP(-$H$19*U117)</f>
        <v>8.8751274130626839E+41</v>
      </c>
      <c r="G117" s="7">
        <f>F117/6.02E+23*$F$19/1000</f>
        <v>3.4208765817026246E+17</v>
      </c>
      <c r="H117" s="6">
        <f>G117*$C$12/1000000000000000000</f>
        <v>8.9900636567144989</v>
      </c>
      <c r="I117" s="6">
        <f>H117/A117*100</f>
        <v>34.037021195859516</v>
      </c>
      <c r="J117" s="8">
        <f>$I$20*EXP(-$H$20*U117)</f>
        <v>4.7228995286635047E+39</v>
      </c>
      <c r="K117" s="7">
        <f>J117/6.02E+23*$F$20/1000</f>
        <v>1844001384757825.8</v>
      </c>
      <c r="L117" s="7">
        <f>$I$21*EXP(-$H$21*U117)</f>
        <v>2.4762620114751462E+41</v>
      </c>
      <c r="M117" s="7">
        <f>L117/6.02E+23*$F$21/1000</f>
        <v>9.79196195605164E+16</v>
      </c>
      <c r="N117" s="6">
        <f>((K117*$D$12)+($E$12*M117))/1000000000000000000</f>
        <v>10.265433256424689</v>
      </c>
      <c r="O117" s="6">
        <f>N117/A117*100</f>
        <v>38.865661320723234</v>
      </c>
      <c r="P117" s="6">
        <f>(K117*$D$12)/1000000000000000000</f>
        <v>1.0482594671932812</v>
      </c>
      <c r="Q117" s="6">
        <f>P117/A117*100</f>
        <v>3.9687849904121331</v>
      </c>
      <c r="R117" s="6">
        <f>(M117*$E$12)/1000000000000000000</f>
        <v>9.2171737892314081</v>
      </c>
      <c r="S117" s="6">
        <f>R117/A117*100</f>
        <v>34.896876330311102</v>
      </c>
      <c r="T117" s="5">
        <v>3.4</v>
      </c>
      <c r="U117" s="4">
        <f>T117*1000000000</f>
        <v>3400000000</v>
      </c>
      <c r="V117" s="3">
        <f>V116-0.05</f>
        <v>1.1500000000000081</v>
      </c>
      <c r="W117" s="1"/>
      <c r="X117" s="2">
        <f>LOG(((A117+18)/($B$17-$P$40)),11)*1450</f>
        <v>80.558980588168495</v>
      </c>
      <c r="Y117" s="2">
        <f>1450+X117</f>
        <v>1530.5589805881684</v>
      </c>
      <c r="Z117" s="2"/>
      <c r="AA117" s="9"/>
    </row>
    <row r="118" spans="1:27">
      <c r="A118" s="6">
        <f>SUM(D118,H118,N118)</f>
        <v>26.073173963933883</v>
      </c>
      <c r="B118" s="7">
        <f>$I$18*EXP(-$H$18*U118)</f>
        <v>3.6833343080169816E+42</v>
      </c>
      <c r="C118" s="7">
        <f>B118/6.02E+23*$F$18/1000</f>
        <v>2.4451954715407978E+17</v>
      </c>
      <c r="D118" s="6">
        <f>C118*$B$12/1000000000000000000</f>
        <v>6.9614715074766513</v>
      </c>
      <c r="E118" s="6">
        <f>D118/A118*100</f>
        <v>26.699747092955441</v>
      </c>
      <c r="F118" s="8">
        <f>$I$19*EXP(-$H$19*U118)</f>
        <v>8.8531996996472576E+41</v>
      </c>
      <c r="G118" s="7">
        <f>F118/6.02E+23*$F$19/1000</f>
        <v>3.4124246465560134E+17</v>
      </c>
      <c r="H118" s="6">
        <f>G118*$C$12/1000000000000000000</f>
        <v>8.9678519711492033</v>
      </c>
      <c r="I118" s="6">
        <f>H118/A118*100</f>
        <v>34.394937814452973</v>
      </c>
      <c r="J118" s="8">
        <f>$I$20*EXP(-$H$20*U118)</f>
        <v>4.4959654048385593E+39</v>
      </c>
      <c r="K118" s="7">
        <f>J118/6.02E+23*$F$20/1000</f>
        <v>1755397586171320</v>
      </c>
      <c r="L118" s="7">
        <f>$I$21*EXP(-$H$21*U118)</f>
        <v>2.457129797281947E+41</v>
      </c>
      <c r="M118" s="7">
        <f>L118/6.02E+23*$F$21/1000</f>
        <v>9.7163068304442992E+16</v>
      </c>
      <c r="N118" s="6">
        <f>((K118*$D$12)+($E$12*M118))/1000000000000000000</f>
        <v>10.143850485308029</v>
      </c>
      <c r="O118" s="6">
        <f>N118/A118*100</f>
        <v>38.905315092591586</v>
      </c>
      <c r="P118" s="6">
        <f>(K118*$D$12)/1000000000000000000</f>
        <v>0.99789086581081032</v>
      </c>
      <c r="Q118" s="6">
        <f>P118/A118*100</f>
        <v>3.8272703859958059</v>
      </c>
      <c r="R118" s="6">
        <f>(M118*$E$12)/1000000000000000000</f>
        <v>9.1459596194972175</v>
      </c>
      <c r="S118" s="6">
        <f>R118/A118*100</f>
        <v>35.078044706595776</v>
      </c>
      <c r="T118" s="5">
        <v>3.45</v>
      </c>
      <c r="U118" s="4">
        <f>T118*1000000000</f>
        <v>3450000000</v>
      </c>
      <c r="V118" s="3">
        <f>V117-0.05</f>
        <v>1.1000000000000081</v>
      </c>
      <c r="W118" s="1"/>
      <c r="X118" s="2">
        <f>LOG(((A118+18)/($B$17-$P$40)),11)*1450</f>
        <v>75.919740550350269</v>
      </c>
      <c r="Y118" s="2">
        <f>1450+X118</f>
        <v>1525.9197405503503</v>
      </c>
      <c r="Z118" s="2"/>
      <c r="AA118" s="9"/>
    </row>
    <row r="119" spans="1:27">
      <c r="A119" s="6">
        <f>SUM(D119,H119,N119)</f>
        <v>25.742116716866825</v>
      </c>
      <c r="B119" s="7">
        <f>$I$18*EXP(-$H$18*U119)</f>
        <v>3.582652342586625E+42</v>
      </c>
      <c r="C119" s="7">
        <f>B119/6.02E+23*$F$18/1000</f>
        <v>2.3783573663489082E+17</v>
      </c>
      <c r="D119" s="6">
        <f>C119*$B$12/1000000000000000000</f>
        <v>6.7711834219953406</v>
      </c>
      <c r="E119" s="6">
        <f>D119/A119*100</f>
        <v>26.303910810717078</v>
      </c>
      <c r="F119" s="8">
        <f>$I$19*EXP(-$H$19*U119)</f>
        <v>8.8313261628755303E+41</v>
      </c>
      <c r="G119" s="7">
        <f>F119/6.02E+23*$F$19/1000</f>
        <v>3.4039935935447315E+17</v>
      </c>
      <c r="H119" s="6">
        <f>G119*$C$12/1000000000000000000</f>
        <v>8.9456951638355555</v>
      </c>
      <c r="I119" s="6">
        <f>H119/A119*100</f>
        <v>34.75120271665201</v>
      </c>
      <c r="J119" s="8">
        <f>$I$20*EXP(-$H$20*U119)</f>
        <v>4.2799354080744699E+39</v>
      </c>
      <c r="K119" s="7">
        <f>J119/6.02E+23*$F$20/1000</f>
        <v>1671051177621964.8</v>
      </c>
      <c r="L119" s="7">
        <f>$I$21*EXP(-$H$21*U119)</f>
        <v>2.43814540331869E+41</v>
      </c>
      <c r="M119" s="7">
        <f>L119/6.02E+23*$F$21/1000</f>
        <v>9.641236235093136E+16</v>
      </c>
      <c r="N119" s="6">
        <f>((K119*$D$12)+($E$12*M119))/1000000000000000000</f>
        <v>10.025238131035927</v>
      </c>
      <c r="O119" s="6">
        <f>N119/A119*100</f>
        <v>38.944886472630905</v>
      </c>
      <c r="P119" s="6">
        <f>(K119*$D$12)/1000000000000000000</f>
        <v>0.94994246294275841</v>
      </c>
      <c r="Q119" s="6">
        <f>P119/A119*100</f>
        <v>3.6902266949956539</v>
      </c>
      <c r="R119" s="6">
        <f>(M119*$E$12)/1000000000000000000</f>
        <v>9.0752956680931689</v>
      </c>
      <c r="S119" s="6">
        <f>R119/A119*100</f>
        <v>35.254659777635247</v>
      </c>
      <c r="T119" s="5">
        <v>3.5</v>
      </c>
      <c r="U119" s="4">
        <f>T119*1000000000</f>
        <v>3500000000</v>
      </c>
      <c r="V119" s="3">
        <f>V118-0.05</f>
        <v>1.050000000000008</v>
      </c>
      <c r="W119" s="1"/>
      <c r="X119" s="2">
        <f>LOG(((A119+18)/($B$17-$P$40)),11)*1450</f>
        <v>71.36039193953539</v>
      </c>
      <c r="Y119" s="2">
        <f>1450+X119</f>
        <v>1521.3603919395355</v>
      </c>
      <c r="Z119" s="2"/>
      <c r="AA119" s="9"/>
    </row>
    <row r="120" spans="1:27">
      <c r="A120" s="6">
        <f>SUM(D120,H120,N120)</f>
        <v>25.419165510896605</v>
      </c>
      <c r="B120" s="7">
        <f>$I$18*EXP(-$H$18*U120)</f>
        <v>3.4847224646170369E+42</v>
      </c>
      <c r="C120" s="7">
        <f>B120/6.02E+23*$F$18/1000</f>
        <v>2.3133462448716675E+17</v>
      </c>
      <c r="D120" s="6">
        <f>C120*$B$12/1000000000000000000</f>
        <v>6.5860967591496378</v>
      </c>
      <c r="E120" s="6">
        <f>D120/A120*100</f>
        <v>25.909964496381015</v>
      </c>
      <c r="F120" s="8">
        <f>$I$19*EXP(-$H$19*U120)</f>
        <v>8.8095066688936569E+41</v>
      </c>
      <c r="G120" s="7">
        <f>F120/6.02E+23*$F$19/1000</f>
        <v>3.3955833710754374E+17</v>
      </c>
      <c r="H120" s="6">
        <f>G120*$C$12/1000000000000000000</f>
        <v>8.9235930991862489</v>
      </c>
      <c r="I120" s="6">
        <f>H120/A120*100</f>
        <v>35.105767320964617</v>
      </c>
      <c r="J120" s="8">
        <f>$I$20*EXP(-$H$20*U120)</f>
        <v>4.0742855978330925E+39</v>
      </c>
      <c r="K120" s="7">
        <f>J120/6.02E+23*$F$20/1000</f>
        <v>1590757592598868.5</v>
      </c>
      <c r="L120" s="7">
        <f>$I$21*EXP(-$H$21*U120)</f>
        <v>2.4193076874896334E+41</v>
      </c>
      <c r="M120" s="7">
        <f>L120/6.02E+23*$F$21/1000</f>
        <v>9.5667456537724832E+16</v>
      </c>
      <c r="N120" s="6">
        <f>((K120*$D$12)+($E$12*M120))/1000000000000000000</f>
        <v>9.9094756525607171</v>
      </c>
      <c r="O120" s="6">
        <f>N120/A120*100</f>
        <v>38.984268182654361</v>
      </c>
      <c r="P120" s="6">
        <f>(K120*$D$12)/1000000000000000000</f>
        <v>0.90429796866467882</v>
      </c>
      <c r="Q120" s="6">
        <f>P120/A120*100</f>
        <v>3.5575438866276996</v>
      </c>
      <c r="R120" s="6">
        <f>(M120*$E$12)/1000000000000000000</f>
        <v>9.0051776838960382</v>
      </c>
      <c r="S120" s="6">
        <f>R120/A120*100</f>
        <v>35.42672429602667</v>
      </c>
      <c r="T120" s="5">
        <v>3.55</v>
      </c>
      <c r="U120" s="4">
        <f>T120*1000000000</f>
        <v>3550000000</v>
      </c>
      <c r="V120" s="3">
        <f>V119-0.05</f>
        <v>1.000000000000008</v>
      </c>
      <c r="W120" s="1"/>
      <c r="X120" s="2">
        <f>LOG(((A120+18)/($B$17-$P$40)),11)*1450</f>
        <v>66.879308054269572</v>
      </c>
      <c r="Y120" s="2">
        <f>1450+X120</f>
        <v>1516.8793080542696</v>
      </c>
      <c r="Z120" s="2"/>
      <c r="AA120" s="9"/>
    </row>
    <row r="121" spans="1:27">
      <c r="A121" s="6">
        <f>SUM(D121,H121,N121)</f>
        <v>25.104063112175162</v>
      </c>
      <c r="B121" s="7">
        <f>$I$18*EXP(-$H$18*U121)</f>
        <v>3.3894694472752987E+42</v>
      </c>
      <c r="C121" s="7">
        <f>B121/6.02E+23*$F$18/1000</f>
        <v>2.2501121674902934E+17</v>
      </c>
      <c r="D121" s="6">
        <f>C121*$B$12/1000000000000000000</f>
        <v>6.4060693408448657</v>
      </c>
      <c r="E121" s="6">
        <f>D121/A121*100</f>
        <v>25.518057822831082</v>
      </c>
      <c r="F121" s="8">
        <f>$I$19*EXP(-$H$19*U121)</f>
        <v>8.7877410841785062E+41</v>
      </c>
      <c r="G121" s="7">
        <f>F121/6.02E+23*$F$19/1000</f>
        <v>3.3871939276822605E+17</v>
      </c>
      <c r="H121" s="6">
        <f>G121*$C$12/1000000000000000000</f>
        <v>8.9015456419489816</v>
      </c>
      <c r="I121" s="6">
        <f>H121/A121*100</f>
        <v>35.458585338051677</v>
      </c>
      <c r="J121" s="8">
        <f>$I$20*EXP(-$H$20*U121)</f>
        <v>3.878517208786186E+39</v>
      </c>
      <c r="K121" s="7">
        <f>J121/6.02E+23*$F$20/1000</f>
        <v>1514322093960078</v>
      </c>
      <c r="L121" s="7">
        <f>$I$21*EXP(-$H$21*U121)</f>
        <v>2.4006155165231486E+41</v>
      </c>
      <c r="M121" s="7">
        <f>L121/6.02E+23*$F$21/1000</f>
        <v>9.4928306051501456E+16</v>
      </c>
      <c r="N121" s="6">
        <f>((K121*$D$12)+($E$12*M121))/1000000000000000000</f>
        <v>9.7964481293813161</v>
      </c>
      <c r="O121" s="6">
        <f>N121/A121*100</f>
        <v>39.023356839117248</v>
      </c>
      <c r="P121" s="6">
        <f>(K121*$D$12)/1000000000000000000</f>
        <v>0.86084668075348558</v>
      </c>
      <c r="Q121" s="6">
        <f>P121/A121*100</f>
        <v>3.4291129563643641</v>
      </c>
      <c r="R121" s="6">
        <f>(M121*$E$12)/1000000000000000000</f>
        <v>8.9356014486278319</v>
      </c>
      <c r="S121" s="6">
        <f>R121/A121*100</f>
        <v>35.594243882752892</v>
      </c>
      <c r="T121" s="5">
        <v>3.6</v>
      </c>
      <c r="U121" s="4">
        <f>T121*1000000000</f>
        <v>3600000000</v>
      </c>
      <c r="V121" s="3">
        <f>V120-0.05</f>
        <v>0.95000000000000795</v>
      </c>
      <c r="W121" s="1"/>
      <c r="X121" s="2">
        <f>LOG(((A121+18)/($B$17-$P$40)),11)*1450</f>
        <v>62.474888330345152</v>
      </c>
      <c r="Y121" s="2">
        <f>1450+X121</f>
        <v>1512.474888330345</v>
      </c>
      <c r="Z121" s="2"/>
      <c r="AA121" s="9"/>
    </row>
    <row r="122" spans="1:27">
      <c r="A122" s="6">
        <f>SUM(D122,H122,N122)</f>
        <v>24.796561525355656</v>
      </c>
      <c r="B122" s="7">
        <f>$I$18*EXP(-$H$18*U122)</f>
        <v>3.296820120013568E+42</v>
      </c>
      <c r="C122" s="7">
        <f>B122/6.02E+23*$F$18/1000</f>
        <v>2.1886065596586624E+17</v>
      </c>
      <c r="D122" s="6">
        <f>C122*$B$12/1000000000000000000</f>
        <v>6.2309628753482116</v>
      </c>
      <c r="E122" s="6">
        <f>D122/A122*100</f>
        <v>25.128334301418192</v>
      </c>
      <c r="F122" s="8">
        <f>$I$19*EXP(-$H$19*U122)</f>
        <v>8.7660292755368383E+41</v>
      </c>
      <c r="G122" s="7">
        <f>F122/6.02E+23*$F$19/1000</f>
        <v>3.3788252120264858E+17</v>
      </c>
      <c r="H122" s="6">
        <f>G122*$C$12/1000000000000000000</f>
        <v>8.8795526572056058</v>
      </c>
      <c r="I122" s="6">
        <f>H122/A122*100</f>
        <v>35.80961274862986</v>
      </c>
      <c r="J122" s="8">
        <f>$I$20*EXP(-$H$20*U122)</f>
        <v>3.6921554411529587E+39</v>
      </c>
      <c r="K122" s="7">
        <f>J122/6.02E+23*$F$20/1000</f>
        <v>1441559301633891.2</v>
      </c>
      <c r="L122" s="7">
        <f>$I$21*EXP(-$H$21*U122)</f>
        <v>2.382067765903545E+41</v>
      </c>
      <c r="M122" s="7">
        <f>L122/6.02E+23*$F$21/1000</f>
        <v>9.419486642517816E+16</v>
      </c>
      <c r="N122" s="6">
        <f>((K122*$D$12)+($E$12*M122))/1000000000000000000</f>
        <v>9.6860459928018372</v>
      </c>
      <c r="O122" s="6">
        <f>N122/A122*100</f>
        <v>39.062052949951941</v>
      </c>
      <c r="P122" s="6">
        <f>(K122*$D$12)/1000000000000000000</f>
        <v>0.81948321619981823</v>
      </c>
      <c r="Q122" s="6">
        <f>P122/A122*100</f>
        <v>3.3048260153403035</v>
      </c>
      <c r="R122" s="6">
        <f>(M122*$E$12)/1000000000000000000</f>
        <v>8.8665627766020201</v>
      </c>
      <c r="S122" s="6">
        <f>R122/A122*100</f>
        <v>35.757226934611644</v>
      </c>
      <c r="T122" s="5">
        <v>3.65</v>
      </c>
      <c r="U122" s="4">
        <f>T122*1000000000</f>
        <v>3650000000</v>
      </c>
      <c r="V122" s="3">
        <f>V121-0.05</f>
        <v>0.9000000000000079</v>
      </c>
      <c r="W122" s="1"/>
      <c r="X122" s="2">
        <f>LOG(((A122+18)/($B$17-$P$40)),11)*1450</f>
        <v>58.145558430173409</v>
      </c>
      <c r="Y122" s="2">
        <f>1450+X122</f>
        <v>1508.1455584301734</v>
      </c>
      <c r="Z122" s="2"/>
      <c r="AA122" s="9"/>
    </row>
    <row r="123" spans="1:27">
      <c r="A123" s="6">
        <f>SUM(D123,H123,N123)</f>
        <v>24.496421631521351</v>
      </c>
      <c r="B123" s="7">
        <f>$I$18*EXP(-$H$18*U123)</f>
        <v>3.2067033123616406E+42</v>
      </c>
      <c r="C123" s="7">
        <f>B123/6.02E+23*$F$18/1000</f>
        <v>2.1287821745897875E+17</v>
      </c>
      <c r="D123" s="6">
        <f>C123*$B$12/1000000000000000000</f>
        <v>6.060642851057124</v>
      </c>
      <c r="E123" s="6">
        <f>D123/A123*100</f>
        <v>24.740931317325337</v>
      </c>
      <c r="F123" s="8">
        <f>$I$19*EXP(-$H$19*U123)</f>
        <v>8.7443711101044994E+41</v>
      </c>
      <c r="G123" s="7">
        <f>F123/6.02E+23*$F$19/1000</f>
        <v>3.3704771728962432E+17</v>
      </c>
      <c r="H123" s="6">
        <f>G123*$C$12/1000000000000000000</f>
        <v>8.8576140103713286</v>
      </c>
      <c r="I123" s="6">
        <f>H123/A123*100</f>
        <v>36.158807778576055</v>
      </c>
      <c r="J123" s="8">
        <f>$I$20*EXP(-$H$20*U123)</f>
        <v>3.5147483091615957E+39</v>
      </c>
      <c r="K123" s="7">
        <f>J123/6.02E+23*$F$20/1000</f>
        <v>1372292743014008.5</v>
      </c>
      <c r="L123" s="7">
        <f>$I$21*EXP(-$H$21*U123)</f>
        <v>2.3636633198034199E+41</v>
      </c>
      <c r="M123" s="7">
        <f>L123/6.02E+23*$F$21/1000</f>
        <v>9.3467093535235584E+16</v>
      </c>
      <c r="N123" s="6">
        <f>((K123*$D$12)+($E$12*M123))/1000000000000000000</f>
        <v>9.5781647700928989</v>
      </c>
      <c r="O123" s="6">
        <f>N123/A123*100</f>
        <v>39.100260904098619</v>
      </c>
      <c r="P123" s="6">
        <f>(K123*$D$12)/1000000000000000000</f>
        <v>0.78010725562117356</v>
      </c>
      <c r="Q123" s="6">
        <f>P123/A123*100</f>
        <v>3.1845763734624493</v>
      </c>
      <c r="R123" s="6">
        <f>(M123*$E$12)/1000000000000000000</f>
        <v>8.7980575144717257</v>
      </c>
      <c r="S123" s="6">
        <f>R123/A123*100</f>
        <v>35.915684530636163</v>
      </c>
      <c r="T123" s="5">
        <v>3.7</v>
      </c>
      <c r="U123" s="4">
        <f>T123*1000000000</f>
        <v>3700000000</v>
      </c>
      <c r="V123" s="3">
        <f>V122-0.05</f>
        <v>0.85000000000000786</v>
      </c>
      <c r="W123" s="1"/>
      <c r="X123" s="2">
        <f>LOG(((A123+18)/($B$17-$P$40)),11)*1450</f>
        <v>53.889770296806667</v>
      </c>
      <c r="Y123" s="2">
        <f>1450+X123</f>
        <v>1503.8897702968068</v>
      </c>
      <c r="Z123" s="2"/>
      <c r="AA123" s="9"/>
    </row>
    <row r="124" spans="1:27">
      <c r="A124" s="6">
        <f>SUM(D124,H124,N124)</f>
        <v>24.203412841301116</v>
      </c>
      <c r="B124" s="7">
        <f>$I$18*EXP(-$H$18*U124)</f>
        <v>3.1190497992558955E+42</v>
      </c>
      <c r="C124" s="7">
        <f>B124/6.02E+23*$F$18/1000</f>
        <v>2.070593056962232E+17</v>
      </c>
      <c r="D124" s="6">
        <f>C124*$B$12/1000000000000000000</f>
        <v>5.8949784331714747</v>
      </c>
      <c r="E124" s="6">
        <f>D124/A124*100</f>
        <v>24.355980174466069</v>
      </c>
      <c r="F124" s="8">
        <f>$I$19*EXP(-$H$19*U124)</f>
        <v>8.7227664553455954E+41</v>
      </c>
      <c r="G124" s="7">
        <f>F124/6.02E+23*$F$19/1000</f>
        <v>3.3621497592061907E+17</v>
      </c>
      <c r="H124" s="6">
        <f>G124*$C$12/1000000000000000000</f>
        <v>8.8357295671938694</v>
      </c>
      <c r="I124" s="6">
        <f>H124/A124*100</f>
        <v>36.506130871413433</v>
      </c>
      <c r="J124" s="8">
        <f>$I$20*EXP(-$H$20*U124)</f>
        <v>3.3458655448419181E+39</v>
      </c>
      <c r="K124" s="7">
        <f>J124/6.02E+23*$F$20/1000</f>
        <v>1306354424958078.8</v>
      </c>
      <c r="L124" s="7">
        <f>$I$21*EXP(-$H$21*U124)</f>
        <v>2.3454010710165281E+41</v>
      </c>
      <c r="M124" s="7">
        <f>L124/6.02E+23*$F$21/1000</f>
        <v>9.2744943599063568E+16</v>
      </c>
      <c r="N124" s="6">
        <f>((K124*$D$12)+($E$12*M124))/1000000000000000000</f>
        <v>9.4727048409357728</v>
      </c>
      <c r="O124" s="6">
        <f>N124/A124*100</f>
        <v>39.137888954120506</v>
      </c>
      <c r="P124" s="6">
        <f>(K124*$D$12)/1000000000000000000</f>
        <v>0.74262329995591914</v>
      </c>
      <c r="Q124" s="6">
        <f>P124/A124*100</f>
        <v>3.0682586163579959</v>
      </c>
      <c r="R124" s="6">
        <f>(M124*$E$12)/1000000000000000000</f>
        <v>8.7300815409798531</v>
      </c>
      <c r="S124" s="6">
        <f>R124/A124*100</f>
        <v>36.069630337762504</v>
      </c>
      <c r="T124" s="5">
        <v>3.75</v>
      </c>
      <c r="U124" s="4">
        <f>T124*1000000000</f>
        <v>3750000000</v>
      </c>
      <c r="V124" s="3">
        <f>V123-0.05</f>
        <v>0.80000000000000782</v>
      </c>
      <c r="W124" s="1"/>
      <c r="X124" s="2">
        <f>LOG(((A124+18)/($B$17-$P$40)),11)*1450</f>
        <v>49.706002174500256</v>
      </c>
      <c r="Y124" s="2">
        <f>1450+X124</f>
        <v>1499.7060021745003</v>
      </c>
      <c r="Z124" s="2"/>
      <c r="AA124" s="9"/>
    </row>
    <row r="125" spans="1:27">
      <c r="A125" s="6">
        <f>SUM(D125,H125,N125)</f>
        <v>23.917312762502057</v>
      </c>
      <c r="B125" s="7">
        <f>$I$18*EXP(-$H$18*U125)</f>
        <v>3.0337922478626539E+42</v>
      </c>
      <c r="C125" s="7">
        <f>B125/6.02E+23*$F$18/1000</f>
        <v>2.0139945076185949E+17</v>
      </c>
      <c r="D125" s="6">
        <f>C125*$B$12/1000000000000000000</f>
        <v>5.7338423631901403</v>
      </c>
      <c r="E125" s="6">
        <f>D125/A125*100</f>
        <v>23.97360614934864</v>
      </c>
      <c r="F125" s="8">
        <f>$I$19*EXP(-$H$19*U125)</f>
        <v>8.7012151790516939E+41</v>
      </c>
      <c r="G125" s="7">
        <f>F125/6.02E+23*$F$19/1000</f>
        <v>3.3538429199972006E+17</v>
      </c>
      <c r="H125" s="6">
        <f>G125*$C$12/1000000000000000000</f>
        <v>8.8138991937526434</v>
      </c>
      <c r="I125" s="6">
        <f>H125/A125*100</f>
        <v>36.851544658358172</v>
      </c>
      <c r="J125" s="8">
        <f>$I$20*EXP(-$H$20*U125)</f>
        <v>3.1850975544905257E+39</v>
      </c>
      <c r="K125" s="7">
        <f>J125/6.02E+23*$F$20/1000</f>
        <v>1243584426351609.8</v>
      </c>
      <c r="L125" s="7">
        <f>$I$21*EXP(-$H$21*U125)</f>
        <v>2.3272799208911761E+41</v>
      </c>
      <c r="M125" s="7">
        <f>L125/6.02E+23*$F$21/1000</f>
        <v>9.2028373172327328E+16</v>
      </c>
      <c r="N125" s="6">
        <f>((K125*$D$12)+($E$12*M125))/1000000000000000000</f>
        <v>9.3695712055592715</v>
      </c>
      <c r="O125" s="6">
        <f>N125/A125*100</f>
        <v>39.174849192293181</v>
      </c>
      <c r="P125" s="6">
        <f>(K125*$D$12)/1000000000000000000</f>
        <v>0.70694043884809954</v>
      </c>
      <c r="Q125" s="6">
        <f>P125/A125*100</f>
        <v>2.9557686763056927</v>
      </c>
      <c r="R125" s="6">
        <f>(M125*$E$12)/1000000000000000000</f>
        <v>8.662630766711171</v>
      </c>
      <c r="S125" s="6">
        <f>R125/A125*100</f>
        <v>36.219080515987493</v>
      </c>
      <c r="T125" s="5">
        <v>3.8</v>
      </c>
      <c r="U125" s="4">
        <f>T125*1000000000</f>
        <v>3800000000</v>
      </c>
      <c r="V125" s="3">
        <f>V124-0.05</f>
        <v>0.75000000000000777</v>
      </c>
      <c r="W125" s="1"/>
      <c r="X125" s="2">
        <f>LOG(((A125+18)/($B$17-$P$40)),11)*1450</f>
        <v>45.592758597674532</v>
      </c>
      <c r="Y125" s="2">
        <f>1450+X125</f>
        <v>1495.5927585976744</v>
      </c>
      <c r="Z125" s="2"/>
      <c r="AA125" s="9"/>
    </row>
    <row r="126" spans="1:27">
      <c r="A126" s="6">
        <f>SUM(D126,H126,N126)</f>
        <v>23.637906881620303</v>
      </c>
      <c r="B126" s="7">
        <f>$I$18*EXP(-$H$18*U126)</f>
        <v>2.9508651658550915E+42</v>
      </c>
      <c r="C126" s="7">
        <f>B126/6.02E+23*$F$18/1000</f>
        <v>1.9589430492289405E+17</v>
      </c>
      <c r="D126" s="6">
        <f>C126*$B$12/1000000000000000000</f>
        <v>5.577110861154793</v>
      </c>
      <c r="E126" s="6">
        <f>D126/A126*100</f>
        <v>23.593928553341097</v>
      </c>
      <c r="F126" s="8">
        <f>$I$19*EXP(-$H$19*U126)</f>
        <v>8.6797171493410023E+41</v>
      </c>
      <c r="G126" s="7">
        <f>F126/6.02E+23*$F$19/1000</f>
        <v>3.3455566044360499E+17</v>
      </c>
      <c r="H126" s="6">
        <f>G126*$C$12/1000000000000000000</f>
        <v>8.7921227564579407</v>
      </c>
      <c r="I126" s="6">
        <f>H126/A126*100</f>
        <v>37.195013926103044</v>
      </c>
      <c r="J126" s="8">
        <f>$I$20*EXP(-$H$20*U126)</f>
        <v>3.0320544252775215E+39</v>
      </c>
      <c r="K126" s="7">
        <f>J126/6.02E+23*$F$20/1000</f>
        <v>1183830510249077.2</v>
      </c>
      <c r="L126" s="7">
        <f>$I$21*EXP(-$H$21*U126)</f>
        <v>2.3092987792641246E+41</v>
      </c>
      <c r="M126" s="7">
        <f>L126/6.02E+23*$F$21/1000</f>
        <v>9.1317339146353744E+16</v>
      </c>
      <c r="N126" s="6">
        <f>((K126*$D$12)+($E$12*M126))/1000000000000000000</f>
        <v>9.2686732640075693</v>
      </c>
      <c r="O126" s="6">
        <f>N126/A126*100</f>
        <v>39.211057520555862</v>
      </c>
      <c r="P126" s="6">
        <f>(K126*$D$12)/1000000000000000000</f>
        <v>0.67297213016129298</v>
      </c>
      <c r="Q126" s="6">
        <f>P126/A126*100</f>
        <v>2.8470038973059988</v>
      </c>
      <c r="R126" s="6">
        <f>(M126*$E$12)/1000000000000000000</f>
        <v>8.5957011338462763</v>
      </c>
      <c r="S126" s="6">
        <f>R126/A126*100</f>
        <v>36.364053623249866</v>
      </c>
      <c r="T126" s="5">
        <v>3.85</v>
      </c>
      <c r="U126" s="4">
        <f>T126*1000000000</f>
        <v>3850000000</v>
      </c>
      <c r="V126" s="3">
        <f>V125-0.05</f>
        <v>0.70000000000000773</v>
      </c>
      <c r="W126" s="1"/>
      <c r="X126" s="2">
        <f>LOG(((A126+18)/($B$17-$P$40)),11)*1450</f>
        <v>41.548570350088191</v>
      </c>
      <c r="Y126" s="2">
        <f>1450+X126</f>
        <v>1491.5485703500881</v>
      </c>
      <c r="Z126" s="2"/>
      <c r="AA126" s="9"/>
    </row>
    <row r="127" spans="1:27">
      <c r="A127" s="6">
        <f>SUM(D127,H127,N127)</f>
        <v>23.364988258620166</v>
      </c>
      <c r="B127" s="7">
        <f>$I$18*EXP(-$H$18*U127)</f>
        <v>2.8702048511039657E+42</v>
      </c>
      <c r="C127" s="7">
        <f>B127/6.02E+23*$F$18/1000</f>
        <v>1.9053963928927978E+17</v>
      </c>
      <c r="D127" s="6">
        <f>C127*$B$12/1000000000000000000</f>
        <v>5.4246635305657946</v>
      </c>
      <c r="E127" s="6">
        <f>D127/A127*100</f>
        <v>23.217060802778043</v>
      </c>
      <c r="F127" s="8">
        <f>$I$19*EXP(-$H$19*U127)</f>
        <v>8.6582722346575721E+41</v>
      </c>
      <c r="G127" s="7">
        <f>F127/6.02E+23*$F$19/1000</f>
        <v>3.337290761815111E+17</v>
      </c>
      <c r="H127" s="6">
        <f>G127*$C$12/1000000000000000000</f>
        <v>8.7704001220501127</v>
      </c>
      <c r="I127" s="6">
        <f>H127/A127*100</f>
        <v>37.536505582511495</v>
      </c>
      <c r="J127" s="8">
        <f>$I$20*EXP(-$H$20*U127)</f>
        <v>2.886364979585541E+39</v>
      </c>
      <c r="K127" s="7">
        <f>J127/6.02E+23*$F$20/1000</f>
        <v>1126947754651556.5</v>
      </c>
      <c r="L127" s="7">
        <f>$I$21*EXP(-$H$21*U127)</f>
        <v>2.2914565643950061E+41</v>
      </c>
      <c r="M127" s="7">
        <f>L127/6.02E+23*$F$21/1000</f>
        <v>9.0611798745537952E+16</v>
      </c>
      <c r="N127" s="6">
        <f>((K127*$D$12)+($E$12*M127))/1000000000000000000</f>
        <v>9.1699246060042583</v>
      </c>
      <c r="O127" s="6">
        <f>N127/A127*100</f>
        <v>39.246433614710469</v>
      </c>
      <c r="P127" s="6">
        <f>(K127*$D$12)/1000000000000000000</f>
        <v>0.6406359900867703</v>
      </c>
      <c r="Q127" s="6">
        <f>P127/A127*100</f>
        <v>2.7418630944546574</v>
      </c>
      <c r="R127" s="6">
        <f>(M127*$E$12)/1000000000000000000</f>
        <v>8.529288615917487</v>
      </c>
      <c r="S127" s="6">
        <f>R127/A127*100</f>
        <v>36.504570520255804</v>
      </c>
      <c r="T127" s="5">
        <v>3.9</v>
      </c>
      <c r="U127" s="4">
        <f>T127*1000000000</f>
        <v>3900000000</v>
      </c>
      <c r="V127" s="3">
        <f>V126-0.05</f>
        <v>0.65000000000000768</v>
      </c>
      <c r="W127" s="1"/>
      <c r="X127" s="2">
        <f>LOG(((A127+18)/($B$17-$P$40)),11)*1450</f>
        <v>37.571994395994608</v>
      </c>
      <c r="Y127" s="2">
        <f>1450+X127</f>
        <v>1487.5719943959946</v>
      </c>
      <c r="Z127" s="2"/>
      <c r="AA127" s="9"/>
    </row>
    <row r="128" spans="1:27">
      <c r="A128" s="6">
        <f>SUM(D128,H128,N128)</f>
        <v>23.098357234399451</v>
      </c>
      <c r="B128" s="7">
        <f>$I$18*EXP(-$H$18*U128)</f>
        <v>2.7917493427435329E+42</v>
      </c>
      <c r="C128" s="7">
        <f>B128/6.02E+23*$F$18/1000</f>
        <v>1.8533134056540851E+17</v>
      </c>
      <c r="D128" s="6">
        <f>C128*$B$12/1000000000000000000</f>
        <v>5.2763832658971799</v>
      </c>
      <c r="E128" s="6">
        <f>D128/A128*100</f>
        <v>22.843110496357184</v>
      </c>
      <c r="F128" s="8">
        <f>$I$19*EXP(-$H$19*U128)</f>
        <v>8.636880303770487E+41</v>
      </c>
      <c r="G128" s="7">
        <f>F128/6.02E+23*$F$19/1000</f>
        <v>3.3290453415520378E+17</v>
      </c>
      <c r="H128" s="6">
        <f>G128*$C$12/1000000000000000000</f>
        <v>8.7487311575987565</v>
      </c>
      <c r="I128" s="6">
        <f>H128/A128*100</f>
        <v>37.875988620392555</v>
      </c>
      <c r="J128" s="8">
        <f>$I$20*EXP(-$H$20*U128)</f>
        <v>2.7476758747875382E+39</v>
      </c>
      <c r="K128" s="7">
        <f>J128/6.02E+23*$F$20/1000</f>
        <v>1072798201025394.2</v>
      </c>
      <c r="L128" s="7">
        <f>$I$21*EXP(-$H$21*U128)</f>
        <v>2.2737522029012474E+41</v>
      </c>
      <c r="M128" s="7">
        <f>L128/6.02E+23*$F$21/1000</f>
        <v>8.9911709524770096E+16</v>
      </c>
      <c r="N128" s="6">
        <f>((K128*$D$12)+($E$12*M128))/1000000000000000000</f>
        <v>9.0732428109035137</v>
      </c>
      <c r="O128" s="6">
        <f>N128/A128*100</f>
        <v>39.280900883250261</v>
      </c>
      <c r="P128" s="6">
        <f>(K128*$D$12)/1000000000000000000</f>
        <v>0.60985359333690581</v>
      </c>
      <c r="Q128" s="6">
        <f>P128/A128*100</f>
        <v>2.6402466077919842</v>
      </c>
      <c r="R128" s="6">
        <f>(M128*$E$12)/1000000000000000000</f>
        <v>8.4633892175666077</v>
      </c>
      <c r="S128" s="6">
        <f>R128/A128*100</f>
        <v>36.640654275458274</v>
      </c>
      <c r="T128" s="5">
        <v>3.95</v>
      </c>
      <c r="U128" s="4">
        <f>T128*1000000000</f>
        <v>3950000000</v>
      </c>
      <c r="V128" s="3">
        <f>V127-0.05</f>
        <v>0.60000000000000764</v>
      </c>
      <c r="W128" s="1"/>
      <c r="X128" s="2">
        <f>LOG(((A128+18)/($B$17-$P$40)),11)*1450</f>
        <v>33.661613785002487</v>
      </c>
      <c r="Y128" s="2">
        <f>1450+X128</f>
        <v>1483.6616137850024</v>
      </c>
      <c r="Z128" s="2"/>
      <c r="AA128" s="9"/>
    </row>
    <row r="129" spans="1:27">
      <c r="A129" s="6">
        <f>SUM(D129,H129,N129)</f>
        <v>22.837821150385359</v>
      </c>
      <c r="B129" s="7">
        <f>$I$18*EXP(-$H$18*U129)</f>
        <v>2.7154383735750431E+42</v>
      </c>
      <c r="C129" s="7">
        <f>B129/6.02E+23*$F$18/1000</f>
        <v>1.8026540789039869E+17</v>
      </c>
      <c r="D129" s="6">
        <f>C129*$B$12/1000000000000000000</f>
        <v>5.1321561626396512</v>
      </c>
      <c r="E129" s="6">
        <f>D129/A129*100</f>
        <v>22.47217949928228</v>
      </c>
      <c r="F129" s="8">
        <f>$I$19*EXP(-$H$19*U129)</f>
        <v>8.6155412257730643E+41</v>
      </c>
      <c r="G129" s="7">
        <f>F129/6.02E+23*$F$19/1000</f>
        <v>3.3208202931894566E+17</v>
      </c>
      <c r="H129" s="6">
        <f>G129*$C$12/1000000000000000000</f>
        <v>8.7271157305018914</v>
      </c>
      <c r="I129" s="6">
        <f>H129/A129*100</f>
        <v>38.21343407952309</v>
      </c>
      <c r="J129" s="8">
        <f>$I$20*EXP(-$H$20*U129)</f>
        <v>2.6156507462800295E+39</v>
      </c>
      <c r="K129" s="7">
        <f>J129/6.02E+23*$F$20/1000</f>
        <v>1021250519709470</v>
      </c>
      <c r="L129" s="7">
        <f>$I$21*EXP(-$H$21*U129)</f>
        <v>2.2561846296934957E+41</v>
      </c>
      <c r="M129" s="7">
        <f>L129/6.02E+23*$F$21/1000</f>
        <v>8.9217029366881712E+16</v>
      </c>
      <c r="N129" s="6">
        <f>((K129*$D$12)+($E$12*M129))/1000000000000000000</f>
        <v>8.9785492572438184</v>
      </c>
      <c r="O129" s="6">
        <f>N129/A129*100</f>
        <v>39.314386421194634</v>
      </c>
      <c r="P129" s="6">
        <f>(K129*$D$12)/1000000000000000000</f>
        <v>0.58055028293924249</v>
      </c>
      <c r="Q129" s="6">
        <f>P129/A129*100</f>
        <v>2.5420563508066811</v>
      </c>
      <c r="R129" s="6">
        <f>(M129*$E$12)/1000000000000000000</f>
        <v>8.397998974304576</v>
      </c>
      <c r="S129" s="6">
        <f>R129/A129*100</f>
        <v>36.772330070387952</v>
      </c>
      <c r="T129" s="5">
        <v>4</v>
      </c>
      <c r="U129" s="4">
        <f>T129*1000000000</f>
        <v>4000000000</v>
      </c>
      <c r="V129" s="3">
        <f>V128-0.05</f>
        <v>0.55000000000000759</v>
      </c>
      <c r="W129" s="1"/>
      <c r="X129" s="2">
        <f>LOG(((A129+18)/($B$17-$P$40)),11)*1450</f>
        <v>29.81603753231224</v>
      </c>
      <c r="Y129" s="2">
        <f>1450+X129</f>
        <v>1479.8160375323123</v>
      </c>
      <c r="Z129" s="2"/>
      <c r="AA129" s="9"/>
    </row>
    <row r="130" spans="1:27">
      <c r="A130" s="6">
        <f>SUM(D130,H130,N130)</f>
        <v>22.583194079730504</v>
      </c>
      <c r="B130" s="7">
        <f>$I$18*EXP(-$H$18*U130)</f>
        <v>2.641213323771258E+42</v>
      </c>
      <c r="C130" s="7">
        <f>B130/6.02E+23*$F$18/1000</f>
        <v>1.7533794976475226E+17</v>
      </c>
      <c r="D130" s="6">
        <f>C130*$B$12/1000000000000000000</f>
        <v>4.9918714298024973</v>
      </c>
      <c r="E130" s="6">
        <f>D130/A130*100</f>
        <v>22.104364033619763</v>
      </c>
      <c r="F130" s="8">
        <f>$I$19*EXP(-$H$19*U130)</f>
        <v>8.5942548700820484E+41</v>
      </c>
      <c r="G130" s="7">
        <f>F130/6.02E+23*$F$19/1000</f>
        <v>3.3126155663946598E+17</v>
      </c>
      <c r="H130" s="6">
        <f>G130*$C$12/1000000000000000000</f>
        <v>8.7055537084851657</v>
      </c>
      <c r="I130" s="6">
        <f>H130/A130*100</f>
        <v>38.548815007080051</v>
      </c>
      <c r="J130" s="8">
        <f>$I$20*EXP(-$H$20*U130)</f>
        <v>2.4899693916933712E+39</v>
      </c>
      <c r="K130" s="7">
        <f>J130/6.02E+23*$F$20/1000</f>
        <v>972179691399552.38</v>
      </c>
      <c r="L130" s="7">
        <f>$I$21*EXP(-$H$21*U130)</f>
        <v>2.2387527879115405E+41</v>
      </c>
      <c r="M130" s="7">
        <f>L130/6.02E+23*$F$21/1000</f>
        <v>8.8527716480111968E+16</v>
      </c>
      <c r="N130" s="6">
        <f>((K130*$D$12)+($E$12*M130))/1000000000000000000</f>
        <v>8.8857689414428425</v>
      </c>
      <c r="O130" s="6">
        <f>N130/A130*100</f>
        <v>39.346820959300196</v>
      </c>
      <c r="P130" s="6">
        <f>(K130*$D$12)/1000000000000000000</f>
        <v>0.55265498916990352</v>
      </c>
      <c r="Q130" s="6">
        <f>P130/A130*100</f>
        <v>2.4471958537784424</v>
      </c>
      <c r="R130" s="6">
        <f>(M130*$E$12)/1000000000000000000</f>
        <v>8.3331139522729387</v>
      </c>
      <c r="S130" s="6">
        <f>R130/A130*100</f>
        <v>36.89962510552175</v>
      </c>
      <c r="T130" s="5">
        <v>4.05</v>
      </c>
      <c r="U130" s="4">
        <f>T130*1000000000</f>
        <v>4050000000</v>
      </c>
      <c r="V130" s="3">
        <f>V129-0.05</f>
        <v>0.50000000000000755</v>
      </c>
      <c r="W130" s="1"/>
      <c r="X130" s="2">
        <f>LOG(((A130+18)/($B$17-$P$40)),11)*1450</f>
        <v>26.033900475950624</v>
      </c>
      <c r="Y130" s="2">
        <f>1450+X130</f>
        <v>1476.0339004759505</v>
      </c>
      <c r="Z130" s="2"/>
      <c r="AA130" s="9"/>
    </row>
    <row r="131" spans="1:27">
      <c r="A131" s="6">
        <f>SUM(D131,H131,N131)</f>
        <v>22.334296569602735</v>
      </c>
      <c r="B131" s="7">
        <f>$I$18*EXP(-$H$18*U131)</f>
        <v>2.5690171758464445E+42</v>
      </c>
      <c r="C131" s="7">
        <f>B131/6.02E+23*$F$18/1000</f>
        <v>1.705451810610207E+17</v>
      </c>
      <c r="D131" s="6">
        <f>C131*$B$12/1000000000000000000</f>
        <v>4.8554213048072592</v>
      </c>
      <c r="E131" s="6">
        <f>D131/A131*100</f>
        <v>21.739754774348032</v>
      </c>
      <c r="F131" s="8">
        <f>$I$19*EXP(-$H$19*U131)</f>
        <v>8.5730211064368173E+41</v>
      </c>
      <c r="G131" s="7">
        <f>F131/6.02E+23*$F$19/1000</f>
        <v>3.3044311109592973E+17</v>
      </c>
      <c r="H131" s="6">
        <f>G131*$C$12/1000000000000000000</f>
        <v>8.6840449596010334</v>
      </c>
      <c r="I131" s="6">
        <f>H131/A131*100</f>
        <v>38.882106416640546</v>
      </c>
      <c r="J131" s="8">
        <f>$I$20*EXP(-$H$20*U131)</f>
        <v>2.3703269943005214E+39</v>
      </c>
      <c r="K131" s="7">
        <f>J131/6.02E+23*$F$20/1000</f>
        <v>925466703937252.38</v>
      </c>
      <c r="L131" s="7">
        <f>$I$21*EXP(-$H$21*U131)</f>
        <v>2.2214556288607383E+41</v>
      </c>
      <c r="M131" s="7">
        <f>L131/6.02E+23*$F$21/1000</f>
        <v>8.7843729395593664E+16</v>
      </c>
      <c r="N131" s="6">
        <f>((K131*$D$12)+($E$12*M131))/1000000000000000000</f>
        <v>8.7948303051944414</v>
      </c>
      <c r="O131" s="6">
        <f>N131/A131*100</f>
        <v>39.378138809011418</v>
      </c>
      <c r="P131" s="6">
        <f>(K131*$D$12)/1000000000000000000</f>
        <v>0.52610005718720987</v>
      </c>
      <c r="Q131" s="6">
        <f>P131/A131*100</f>
        <v>2.3555703021479477</v>
      </c>
      <c r="R131" s="6">
        <f>(M131*$E$12)/1000000000000000000</f>
        <v>8.2687302480072322</v>
      </c>
      <c r="S131" s="6">
        <f>R131/A131*100</f>
        <v>37.022568506863479</v>
      </c>
      <c r="T131" s="5">
        <v>4.0999999999999996</v>
      </c>
      <c r="U131" s="4">
        <f>T131*1000000000</f>
        <v>4099999999.9999995</v>
      </c>
      <c r="V131" s="3">
        <f>V130-0.05</f>
        <v>0.45000000000000756</v>
      </c>
      <c r="W131" s="1"/>
      <c r="X131" s="2">
        <f>LOG(((A131+18)/($B$17-$P$40)),11)*1450</f>
        <v>22.313863112571038</v>
      </c>
      <c r="Y131" s="2">
        <f>1450+X131</f>
        <v>1472.313863112571</v>
      </c>
      <c r="Z131" s="2"/>
      <c r="AA131" s="9"/>
    </row>
    <row r="132" spans="1:27">
      <c r="A132" s="6">
        <f>SUM(D132,H132,N132)</f>
        <v>22.090955394085192</v>
      </c>
      <c r="B132" s="7">
        <f>$I$18*EXP(-$H$18*U132)</f>
        <v>2.4987944708572182E+42</v>
      </c>
      <c r="C132" s="7">
        <f>B132/6.02E+23*$F$18/1000</f>
        <v>1.6588342011618144E+17</v>
      </c>
      <c r="D132" s="6">
        <f>C132*$B$12/1000000000000000000</f>
        <v>4.7227009707076855</v>
      </c>
      <c r="E132" s="6">
        <f>D132/A132*100</f>
        <v>21.378436950591002</v>
      </c>
      <c r="F132" s="8">
        <f>$I$19*EXP(-$H$19*U132)</f>
        <v>8.5518398048985824E+41</v>
      </c>
      <c r="G132" s="7">
        <f>F132/6.02E+23*$F$19/1000</f>
        <v>3.2962668767990656E+17</v>
      </c>
      <c r="H132" s="6">
        <f>G132*$C$12/1000000000000000000</f>
        <v>8.6625893522279451</v>
      </c>
      <c r="I132" s="6">
        <f>H132/A132*100</f>
        <v>39.213285245903563</v>
      </c>
      <c r="J132" s="8">
        <f>$I$20*EXP(-$H$20*U132)</f>
        <v>2.2564333837408164E+39</v>
      </c>
      <c r="K132" s="7">
        <f>J132/6.02E+23*$F$20/1000</f>
        <v>880998263668188.12</v>
      </c>
      <c r="L132" s="7">
        <f>$I$21*EXP(-$H$21*U132)</f>
        <v>2.2042921119489175E+41</v>
      </c>
      <c r="M132" s="7">
        <f>L132/6.02E+23*$F$21/1000</f>
        <v>8.716502696485824E+16</v>
      </c>
      <c r="N132" s="6">
        <f>((K132*$D$12)+($E$12*M132))/1000000000000000000</f>
        <v>8.7056650711495607</v>
      </c>
      <c r="O132" s="6">
        <f>N132/A132*100</f>
        <v>39.408277803505435</v>
      </c>
      <c r="P132" s="6">
        <f>(K132*$D$12)/1000000000000000000</f>
        <v>0.50082108294745487</v>
      </c>
      <c r="Q132" s="6">
        <f>P132/A132*100</f>
        <v>2.2670865701061924</v>
      </c>
      <c r="R132" s="6">
        <f>(M132*$E$12)/1000000000000000000</f>
        <v>8.2048439882021054</v>
      </c>
      <c r="S132" s="6">
        <f>R132/A132*100</f>
        <v>37.14119123339924</v>
      </c>
      <c r="T132" s="5">
        <v>4.1500000000000004</v>
      </c>
      <c r="U132" s="4">
        <f>T132*1000000000</f>
        <v>4150000000.0000005</v>
      </c>
      <c r="V132" s="3">
        <f>V131-0.05</f>
        <v>0.40000000000000757</v>
      </c>
      <c r="W132" s="1"/>
      <c r="X132" s="2">
        <f>LOG(((A132+18)/($B$17-$P$40)),11)*1450</f>
        <v>18.654611413332816</v>
      </c>
      <c r="Y132" s="2">
        <f>1450+X132</f>
        <v>1468.6546114133328</v>
      </c>
      <c r="Z132" s="2"/>
      <c r="AA132" s="9"/>
    </row>
    <row r="133" spans="1:27">
      <c r="A133" s="6">
        <f>SUM(D133,H133,N133)</f>
        <v>21.853003317225262</v>
      </c>
      <c r="B133" s="7">
        <f>$I$18*EXP(-$H$18*U133)</f>
        <v>2.4304912658006405E+42</v>
      </c>
      <c r="C133" s="7">
        <f>B133/6.02E+23*$F$18/1000</f>
        <v>1.6134908590349405E+17</v>
      </c>
      <c r="D133" s="6">
        <f>C133*$B$12/1000000000000000000</f>
        <v>4.5936084756724753</v>
      </c>
      <c r="E133" s="6">
        <f>D133/A133*100</f>
        <v>21.020490451541921</v>
      </c>
      <c r="F133" s="8">
        <f>$I$19*EXP(-$H$19*U133)</f>
        <v>8.5307108358495917E+41</v>
      </c>
      <c r="G133" s="7">
        <f>F133/6.02E+23*$F$19/1000</f>
        <v>3.2881228139534074E+17</v>
      </c>
      <c r="H133" s="6">
        <f>G133*$C$12/1000000000000000000</f>
        <v>8.6411867550695547</v>
      </c>
      <c r="I133" s="6">
        <f>H133/A133*100</f>
        <v>39.542330313281397</v>
      </c>
      <c r="J133" s="8">
        <f>$I$20*EXP(-$H$20*U133)</f>
        <v>2.1480123322657972E+39</v>
      </c>
      <c r="K133" s="7">
        <f>J133/6.02E+23*$F$20/1000</f>
        <v>838666520669325</v>
      </c>
      <c r="L133" s="7">
        <f>$I$21*EXP(-$H$21*U133)</f>
        <v>2.1872612046237823E+41</v>
      </c>
      <c r="M133" s="7">
        <f>L133/6.02E+23*$F$21/1000</f>
        <v>8.649156835736048E+16</v>
      </c>
      <c r="N133" s="6">
        <f>((K133*$D$12)+($E$12*M133))/1000000000000000000</f>
        <v>8.6182080864832322</v>
      </c>
      <c r="O133" s="6">
        <f>N133/A133*100</f>
        <v>39.437179235176679</v>
      </c>
      <c r="P133" s="6">
        <f>(K133*$D$12)/1000000000000000000</f>
        <v>0.47675675700489117</v>
      </c>
      <c r="Q133" s="6">
        <f>P133/A133*100</f>
        <v>2.1816532495974852</v>
      </c>
      <c r="R133" s="6">
        <f>(M133*$E$12)/1000000000000000000</f>
        <v>8.1414513294783415</v>
      </c>
      <c r="S133" s="6">
        <f>R133/A133*100</f>
        <v>37.255525985579197</v>
      </c>
      <c r="T133" s="5">
        <v>4.2</v>
      </c>
      <c r="U133" s="4">
        <f>T133*1000000000</f>
        <v>4200000000</v>
      </c>
      <c r="V133" s="3">
        <f>V132-0.05</f>
        <v>0.35000000000000758</v>
      </c>
      <c r="W133" s="1"/>
      <c r="X133" s="2">
        <f>LOG(((A133+18)/($B$17-$P$40)),11)*1450</f>
        <v>15.05485662132109</v>
      </c>
      <c r="Y133" s="2">
        <f>1450+X133</f>
        <v>1465.0548566213211</v>
      </c>
      <c r="Z133" s="2"/>
      <c r="AA133" s="9"/>
    </row>
    <row r="134" spans="1:27">
      <c r="A134" s="6">
        <f>SUM(D134,H134,N134)</f>
        <v>21.620278865791477</v>
      </c>
      <c r="B134" s="7">
        <f>$I$18*EXP(-$H$18*U134)</f>
        <v>2.3640550921767838E+42</v>
      </c>
      <c r="C134" s="7">
        <f>B134/6.02E+23*$F$18/1000</f>
        <v>1.5693869528166067E+17</v>
      </c>
      <c r="D134" s="6">
        <f>C134*$B$12/1000000000000000000</f>
        <v>4.468044654668879</v>
      </c>
      <c r="E134" s="6">
        <f>D134/A134*100</f>
        <v>20.665989936597946</v>
      </c>
      <c r="F134" s="8">
        <f>$I$19*EXP(-$H$19*U134)</f>
        <v>8.5096340699923437E+41</v>
      </c>
      <c r="G134" s="7">
        <f>F134/6.02E+23*$F$19/1000</f>
        <v>3.2799988725852E+17</v>
      </c>
      <c r="H134" s="6">
        <f>G134*$C$12/1000000000000000000</f>
        <v>8.6198370371539053</v>
      </c>
      <c r="I134" s="6">
        <f>H134/A134*100</f>
        <v>39.86922227350442</v>
      </c>
      <c r="J134" s="8">
        <f>$I$20*EXP(-$H$20*U134)</f>
        <v>2.0448008848002065E+39</v>
      </c>
      <c r="K134" s="7">
        <f>J134/6.02E+23*$F$20/1000</f>
        <v>798368807179055.88</v>
      </c>
      <c r="L134" s="7">
        <f>$I$21*EXP(-$H$21*U134)</f>
        <v>2.17036188231079E+41</v>
      </c>
      <c r="M134" s="7">
        <f>L134/6.02E+23*$F$21/1000</f>
        <v>8.5823313058022032E+16</v>
      </c>
      <c r="N134" s="6">
        <f>((K134*$D$12)+($E$12*M134))/1000000000000000000</f>
        <v>8.5323971739686915</v>
      </c>
      <c r="O134" s="6">
        <f>N134/A134*100</f>
        <v>39.464787789897628</v>
      </c>
      <c r="P134" s="6">
        <f>(K134*$D$12)/1000000000000000000</f>
        <v>0.45384871581707786</v>
      </c>
      <c r="Q134" s="6">
        <f>P134/A134*100</f>
        <v>2.0991806749318878</v>
      </c>
      <c r="R134" s="6">
        <f>(M134*$E$12)/1000000000000000000</f>
        <v>8.078548458151614</v>
      </c>
      <c r="S134" s="6">
        <f>R134/A134*100</f>
        <v>37.365607114965741</v>
      </c>
      <c r="T134" s="5">
        <v>4.25</v>
      </c>
      <c r="U134" s="4">
        <f>T134*1000000000</f>
        <v>4250000000</v>
      </c>
      <c r="V134" s="3">
        <f>V133-0.05</f>
        <v>0.30000000000000759</v>
      </c>
      <c r="W134" s="1"/>
      <c r="X134" s="2">
        <f>LOG(((A134+18)/($B$17-$P$40)),11)*1450</f>
        <v>11.513335031909898</v>
      </c>
      <c r="Y134" s="2">
        <f>1450+X134</f>
        <v>1461.5133350319099</v>
      </c>
      <c r="Z134" s="2"/>
      <c r="AA134" s="9"/>
    </row>
    <row r="135" spans="1:27">
      <c r="A135" s="6">
        <f>SUM(D135,H135,N135)</f>
        <v>21.392626111317753</v>
      </c>
      <c r="B135" s="7">
        <f>$I$18*EXP(-$H$18*U135)</f>
        <v>2.2994349156839942E+42</v>
      </c>
      <c r="C135" s="7">
        <f>B135/6.02E+23*$F$18/1000</f>
        <v>1.5264886031918058E+17</v>
      </c>
      <c r="D135" s="6">
        <f>C135*$B$12/1000000000000000000</f>
        <v>4.3459130532870711</v>
      </c>
      <c r="E135" s="6">
        <f>D135/A135*100</f>
        <v>20.315004949242155</v>
      </c>
      <c r="F135" s="8">
        <f>$I$19*EXP(-$H$19*U135)</f>
        <v>8.4886093783487855E+41</v>
      </c>
      <c r="G135" s="7">
        <f>F135/6.02E+23*$F$19/1000</f>
        <v>3.2718950029804544E+17</v>
      </c>
      <c r="H135" s="6">
        <f>G135*$C$12/1000000000000000000</f>
        <v>8.5985400678326336</v>
      </c>
      <c r="I135" s="6">
        <f>H135/A135*100</f>
        <v>40.193943572376945</v>
      </c>
      <c r="J135" s="8">
        <f>$I$20*EXP(-$H$20*U135)</f>
        <v>1.9465487211934311E+39</v>
      </c>
      <c r="K135" s="7">
        <f>J135/6.02E+23*$F$20/1000</f>
        <v>760007388595668</v>
      </c>
      <c r="L135" s="7">
        <f>$I$21*EXP(-$H$21*U135)</f>
        <v>2.1535931283515155E+41</v>
      </c>
      <c r="M135" s="7">
        <f>L135/6.02E+23*$F$21/1000</f>
        <v>8.5160220864794096E+16</v>
      </c>
      <c r="N135" s="6">
        <f>((K135*$D$12)+($E$12*M135))/1000000000000000000</f>
        <v>8.4481729901980476</v>
      </c>
      <c r="O135" s="6">
        <f>N135/A135*100</f>
        <v>39.491051478380896</v>
      </c>
      <c r="P135" s="6">
        <f>(K135*$D$12)/1000000000000000000</f>
        <v>0.43204140019497939</v>
      </c>
      <c r="Q135" s="6">
        <f>P135/A135*100</f>
        <v>2.0195809432036405</v>
      </c>
      <c r="R135" s="6">
        <f>(M135*$E$12)/1000000000000000000</f>
        <v>8.0161315900030683</v>
      </c>
      <c r="S135" s="6">
        <f>R135/A135*100</f>
        <v>37.471470535177261</v>
      </c>
      <c r="T135" s="5">
        <v>4.3</v>
      </c>
      <c r="U135" s="4">
        <f>T135*1000000000</f>
        <v>4300000000</v>
      </c>
      <c r="V135" s="3">
        <f>V134-0.05</f>
        <v>0.25000000000000761</v>
      </c>
      <c r="W135" s="1"/>
      <c r="X135" s="2">
        <f>LOG(((A135+18)/($B$17-$P$40)),11)*1450</f>
        <v>8.0288077574183205</v>
      </c>
      <c r="Y135" s="2">
        <f>1450+X135</f>
        <v>1458.0288077574182</v>
      </c>
      <c r="Z135" s="2"/>
      <c r="AA135" s="9"/>
    </row>
    <row r="136" spans="1:27">
      <c r="A136" s="6">
        <f>SUM(D136,H136,N136)</f>
        <v>21.169894461033049</v>
      </c>
      <c r="B136" s="7">
        <f>$I$18*EXP(-$H$18*U136)</f>
        <v>2.2365810970158496E+42</v>
      </c>
      <c r="C136" s="7">
        <f>B136/6.02E+23*$F$18/1000</f>
        <v>1.4847628569184147E+17</v>
      </c>
      <c r="D136" s="6">
        <f>C136*$B$12/1000000000000000000</f>
        <v>4.2271198536467267</v>
      </c>
      <c r="E136" s="6">
        <f>D136/A136*100</f>
        <v>19.967600034225448</v>
      </c>
      <c r="F136" s="8">
        <f>$I$19*EXP(-$H$19*U136)</f>
        <v>8.4676366322595335E+41</v>
      </c>
      <c r="G136" s="7">
        <f>F136/6.02E+23*$F$19/1000</f>
        <v>3.2638111555480077E+17</v>
      </c>
      <c r="H136" s="6">
        <f>G136*$C$12/1000000000000000000</f>
        <v>8.5772957167801636</v>
      </c>
      <c r="I136" s="6">
        <f>H136/A136*100</f>
        <v>40.51647840081678</v>
      </c>
      <c r="J136" s="8">
        <f>$I$20*EXP(-$H$20*U136)</f>
        <v>1.8530175491145696E+39</v>
      </c>
      <c r="K136" s="7">
        <f>J136/6.02E+23*$F$20/1000</f>
        <v>723489226440258.12</v>
      </c>
      <c r="L136" s="7">
        <f>$I$21*EXP(-$H$21*U136)</f>
        <v>2.1369539339424884E+41</v>
      </c>
      <c r="M136" s="7">
        <f>L136/6.02E+23*$F$21/1000</f>
        <v>8.450225188623888E+16</v>
      </c>
      <c r="N136" s="6">
        <f>((K136*$D$12)+($E$12*M136))/1000000000000000000</f>
        <v>8.365478890606159</v>
      </c>
      <c r="O136" s="6">
        <f>N136/A136*100</f>
        <v>39.515921564957765</v>
      </c>
      <c r="P136" s="6">
        <f>(K136*$D$12)/1000000000000000000</f>
        <v>0.41128192055449359</v>
      </c>
      <c r="Q136" s="6">
        <f>P136/A136*100</f>
        <v>1.9427679307118466</v>
      </c>
      <c r="R136" s="6">
        <f>(M136*$E$12)/1000000000000000000</f>
        <v>7.9541969700516653</v>
      </c>
      <c r="S136" s="6">
        <f>R136/A136*100</f>
        <v>37.573153634245919</v>
      </c>
      <c r="T136" s="5">
        <v>4.3499999999999996</v>
      </c>
      <c r="U136" s="4">
        <f>T136*1000000000</f>
        <v>4350000000</v>
      </c>
      <c r="V136" s="3">
        <f>V135-0.05</f>
        <v>0.20000000000000762</v>
      </c>
      <c r="W136" s="1"/>
      <c r="X136" s="2">
        <f>LOG(((A136+18)/($B$17-$P$40)),11)*1450</f>
        <v>4.6000604773550533</v>
      </c>
      <c r="Y136" s="2">
        <f>1450+X136</f>
        <v>1454.6000604773551</v>
      </c>
      <c r="Z136" s="2"/>
      <c r="AA136" s="9"/>
    </row>
    <row r="137" spans="1:27">
      <c r="A137" s="6">
        <f>SUM(D137,H137,N137)</f>
        <v>20.951938457292712</v>
      </c>
      <c r="B137" s="7">
        <f>$I$18*EXP(-$H$18*U137)</f>
        <v>2.1754453537297149E+42</v>
      </c>
      <c r="C137" s="7">
        <f>B137/6.02E+23*$F$18/1000</f>
        <v>1.4441776615134886E+17</v>
      </c>
      <c r="D137" s="6">
        <f>C137*$B$12/1000000000000000000</f>
        <v>4.1115738023289019</v>
      </c>
      <c r="E137" s="6">
        <f>D137/A137*100</f>
        <v>19.623834857618114</v>
      </c>
      <c r="F137" s="8">
        <f>$I$19*EXP(-$H$19*U137)</f>
        <v>8.4467157033830792E+41</v>
      </c>
      <c r="G137" s="7">
        <f>F137/6.02E+23*$F$19/1000</f>
        <v>3.2557472808192243E+17</v>
      </c>
      <c r="H137" s="6">
        <f>G137*$C$12/1000000000000000000</f>
        <v>8.5561038539929228</v>
      </c>
      <c r="I137" s="6">
        <f>H137/A137*100</f>
        <v>40.836812648305639</v>
      </c>
      <c r="J137" s="8">
        <f>$I$20*EXP(-$H$20*U137)</f>
        <v>1.7639805261187492E+39</v>
      </c>
      <c r="K137" s="7">
        <f>J137/6.02E+23*$F$20/1000</f>
        <v>688725752709223.88</v>
      </c>
      <c r="L137" s="7">
        <f>$I$21*EXP(-$H$21*U137)</f>
        <v>2.1204432980745039E+41</v>
      </c>
      <c r="M137" s="7">
        <f>L137/6.02E+23*$F$21/1000</f>
        <v>8.384936653912968E+16</v>
      </c>
      <c r="N137" s="6">
        <f>((K137*$D$12)+($E$12*M137))/1000000000000000000</f>
        <v>8.2842608009708876</v>
      </c>
      <c r="O137" s="6">
        <f>N137/A137*100</f>
        <v>39.539352494076255</v>
      </c>
      <c r="P137" s="6">
        <f>(K137*$D$12)/1000000000000000000</f>
        <v>0.39151992864261254</v>
      </c>
      <c r="Q137" s="6">
        <f>P137/A137*100</f>
        <v>1.8686573055789821</v>
      </c>
      <c r="R137" s="6">
        <f>(M137*$E$12)/1000000000000000000</f>
        <v>7.8927408723282761</v>
      </c>
      <c r="S137" s="6">
        <f>R137/A137*100</f>
        <v>37.670695188497277</v>
      </c>
      <c r="T137" s="5">
        <v>4.4000000000000004</v>
      </c>
      <c r="U137" s="4">
        <f>T137*1000000000</f>
        <v>4400000000</v>
      </c>
      <c r="V137" s="3">
        <f>V136-0.05</f>
        <v>0.15000000000000763</v>
      </c>
      <c r="W137" s="1"/>
      <c r="X137" s="2">
        <f>LOG(((A137+18)/($B$17-$P$40)),11)*1450</f>
        <v>1.2259031754886769</v>
      </c>
      <c r="Y137" s="2">
        <f>1450+X137</f>
        <v>1451.2259031754886</v>
      </c>
      <c r="Z137" s="2"/>
      <c r="AA137" s="9"/>
    </row>
    <row r="138" spans="1:27">
      <c r="A138" s="6">
        <f>SUM(D138,H138,N138)</f>
        <v>20.73861758514504</v>
      </c>
      <c r="B138" s="7">
        <f>$I$18*EXP(-$H$18*U138)</f>
        <v>2.1159807231575943E+42</v>
      </c>
      <c r="C138" s="7">
        <f>B138/6.02E+23*$F$18/1000</f>
        <v>1.4047018406314909E+17</v>
      </c>
      <c r="D138" s="6">
        <f>C138*$B$12/1000000000000000000</f>
        <v>3.9991861402778541</v>
      </c>
      <c r="E138" s="6">
        <f>D138/A138*100</f>
        <v>19.283764329317926</v>
      </c>
      <c r="F138" s="8">
        <f>$I$19*EXP(-$H$19*U138)</f>
        <v>8.4258464636950106E+41</v>
      </c>
      <c r="G138" s="7">
        <f>F138/6.02E+23*$F$19/1000</f>
        <v>3.2477033294476896E+17</v>
      </c>
      <c r="H138" s="6">
        <f>G138*$C$12/1000000000000000000</f>
        <v>8.5349643497885292</v>
      </c>
      <c r="I138" s="6">
        <f>H138/A138*100</f>
        <v>41.154933855871271</v>
      </c>
      <c r="J138" s="8">
        <f>$I$20*EXP(-$H$20*U138)</f>
        <v>1.6792217094830064E+39</v>
      </c>
      <c r="K138" s="7">
        <f>J138/6.02E+23*$F$20/1000</f>
        <v>655632655069060.38</v>
      </c>
      <c r="L138" s="7">
        <f>$I$21*EXP(-$H$21*U138)</f>
        <v>2.1040602274724046E+41</v>
      </c>
      <c r="M138" s="7">
        <f>L138/6.02E+23*$F$21/1000</f>
        <v>8.320152554606976E+16</v>
      </c>
      <c r="N138" s="6">
        <f>((K138*$D$12)+($E$12*M138))/1000000000000000000</f>
        <v>8.2044670950786553</v>
      </c>
      <c r="O138" s="6">
        <f>N138/A138*100</f>
        <v>39.561301814810797</v>
      </c>
      <c r="P138" s="6">
        <f>(K138*$D$12)/1000000000000000000</f>
        <v>0.37270749542710879</v>
      </c>
      <c r="Q138" s="6">
        <f>P138/A138*100</f>
        <v>1.7971665367612406</v>
      </c>
      <c r="R138" s="6">
        <f>(M138*$E$12)/1000000000000000000</f>
        <v>7.8317595996515461</v>
      </c>
      <c r="S138" s="6">
        <f>R138/A138*100</f>
        <v>37.764135278049551</v>
      </c>
      <c r="T138" s="5">
        <v>4.45</v>
      </c>
      <c r="U138" s="4">
        <f>T138*1000000000</f>
        <v>4450000000</v>
      </c>
      <c r="V138" s="3">
        <f>V137-0.05</f>
        <v>0.10000000000000762</v>
      </c>
      <c r="W138" s="1"/>
      <c r="X138" s="2">
        <f>LOG(((A138+18)/($B$17-$P$40)),11)*1450</f>
        <v>-2.094830135070044</v>
      </c>
      <c r="Y138" s="2">
        <f>1450+X138</f>
        <v>1447.90516986493</v>
      </c>
      <c r="Z138" s="2"/>
      <c r="AA138" s="9"/>
    </row>
    <row r="139" spans="1:27">
      <c r="A139" s="6">
        <f>SUM(D139,H139,N139)</f>
        <v>20.52979608768301</v>
      </c>
      <c r="B139" s="7">
        <f>$I$18*EXP(-$H$18*U139)</f>
        <v>2.0581415263308059E+42</v>
      </c>
      <c r="C139" s="7">
        <f>B139/6.02E+23*$F$18/1000</f>
        <v>1.3663050701155501E+17</v>
      </c>
      <c r="D139" s="6">
        <f>C139*$B$12/1000000000000000000</f>
        <v>3.889870534618971</v>
      </c>
      <c r="E139" s="6">
        <f>D139/A139*100</f>
        <v>18.947438727619538</v>
      </c>
      <c r="F139" s="8">
        <f>$I$19*EXP(-$H$19*U139)</f>
        <v>8.4050287854872207E+41</v>
      </c>
      <c r="G139" s="7">
        <f>F139/6.02E+23*$F$19/1000</f>
        <v>3.2396792522089069E+17</v>
      </c>
      <c r="H139" s="6">
        <f>G139*$C$12/1000000000000000000</f>
        <v>8.5138770748050074</v>
      </c>
      <c r="I139" s="6">
        <f>H139/A139*100</f>
        <v>41.470831168717574</v>
      </c>
      <c r="J139" s="8">
        <f>$I$20*EXP(-$H$20*U139)</f>
        <v>1.5985355324774181E+39</v>
      </c>
      <c r="K139" s="7">
        <f>J139/6.02E+23*$F$20/1000</f>
        <v>624129672372491.38</v>
      </c>
      <c r="L139" s="7">
        <f>$I$21*EXP(-$H$21*U139)</f>
        <v>2.0878037365353195E+41</v>
      </c>
      <c r="M139" s="7">
        <f>L139/6.02E+23*$F$21/1000</f>
        <v>8.2558689933129072E+16</v>
      </c>
      <c r="N139" s="6">
        <f>((K139*$D$12)+($E$12*M139))/1000000000000000000</f>
        <v>8.1260484782590297</v>
      </c>
      <c r="O139" s="6">
        <f>N139/A139*100</f>
        <v>39.581730103662878</v>
      </c>
      <c r="P139" s="6">
        <f>(K139*$D$12)/1000000000000000000</f>
        <v>0.35479899485359023</v>
      </c>
      <c r="Q139" s="6">
        <f>P139/A139*100</f>
        <v>1.7282148996426432</v>
      </c>
      <c r="R139" s="6">
        <f>(M139*$E$12)/1000000000000000000</f>
        <v>7.7712494834054393</v>
      </c>
      <c r="S139" s="6">
        <f>R139/A139*100</f>
        <v>37.853515204020233</v>
      </c>
      <c r="T139" s="5">
        <v>4.5</v>
      </c>
      <c r="U139" s="4">
        <f>T139*1000000000</f>
        <v>4500000000</v>
      </c>
      <c r="V139" s="3">
        <f>V138-0.05</f>
        <v>5.0000000000007622E-2</v>
      </c>
      <c r="W139" s="1"/>
      <c r="X139" s="2">
        <f>LOG(((A139+18)/($B$17-$P$40)),11)*1450</f>
        <v>-5.3632816976451254</v>
      </c>
      <c r="Y139" s="2">
        <f>1450+X139</f>
        <v>1444.6367183023549</v>
      </c>
      <c r="Z139" s="2"/>
      <c r="AA139" s="9"/>
    </row>
    <row r="140" spans="1:27">
      <c r="A140" s="6">
        <f>SUM(D140,H140,N140)</f>
        <v>20.325342788846982</v>
      </c>
      <c r="B140" s="7">
        <f>$I$18*EXP(-$H$18*U140)</f>
        <v>2.0018833328907485E+42</v>
      </c>
      <c r="C140" s="7">
        <f>B140/6.02E+23*$F$18/1000</f>
        <v>1.3289578547033397E+17</v>
      </c>
      <c r="D140" s="6">
        <f>C140*$B$12/1000000000000000000</f>
        <v>3.7835430123404077</v>
      </c>
      <c r="E140" s="6">
        <f>D140/A140*100</f>
        <v>18.614903825467248</v>
      </c>
      <c r="F140" s="8">
        <f>$I$19*EXP(-$H$19*U140)</f>
        <v>8.3842625413671297E+41</v>
      </c>
      <c r="G140" s="7">
        <f>F140/6.02E+23*$F$19/1000</f>
        <v>3.231675E+17</v>
      </c>
      <c r="H140" s="6">
        <f>G140*$C$12/1000000000000000000</f>
        <v>8.4928419000000002</v>
      </c>
      <c r="I140" s="6">
        <f>H140/A140*100</f>
        <v>41.784495288611971</v>
      </c>
      <c r="J140" s="8">
        <f>$I$20*EXP(-$H$20*U140)</f>
        <v>1.5217263058012662E+39</v>
      </c>
      <c r="K140" s="7">
        <f>J140/6.02E+23*$F$20/1000</f>
        <v>594140399999999.88</v>
      </c>
      <c r="L140" s="7">
        <f>$I$21*EXP(-$H$21*U140)</f>
        <v>2.071672847277377E+41</v>
      </c>
      <c r="M140" s="7">
        <f>L140/6.02E+23*$F$21/1000</f>
        <v>8.1920821027499984E+16</v>
      </c>
      <c r="N140" s="6">
        <f>((K140*$D$12)+($E$12*M140))/1000000000000000000</f>
        <v>8.0489578765065737</v>
      </c>
      <c r="O140" s="6">
        <f>N140/A140*100</f>
        <v>39.600600885920784</v>
      </c>
      <c r="P140" s="6">
        <f>(K140*$D$12)/1000000000000000000</f>
        <v>0.33775099318799995</v>
      </c>
      <c r="Q140" s="6">
        <f>P140/A140*100</f>
        <v>1.6617234784022057</v>
      </c>
      <c r="R140" s="6">
        <f>(M140*$E$12)/1000000000000000000</f>
        <v>7.7112068833185727</v>
      </c>
      <c r="S140" s="6">
        <f>R140/A140*100</f>
        <v>37.938877407518575</v>
      </c>
      <c r="T140" s="5">
        <v>4.55</v>
      </c>
      <c r="U140" s="4">
        <f>T140*1000000000</f>
        <v>4550000000</v>
      </c>
      <c r="V140" s="3">
        <f>V139-0.05</f>
        <v>7.6189055064901368E-15</v>
      </c>
      <c r="W140" s="1"/>
      <c r="X140" s="2">
        <f>LOG(((A140+18)/($B$17-$P$40)),11)*1450</f>
        <v>-8.5805703075511168</v>
      </c>
      <c r="Y140" s="2">
        <f>1450+X140</f>
        <v>1441.4194296924488</v>
      </c>
      <c r="Z140" s="2"/>
    </row>
    <row r="141" spans="1:27">
      <c r="A141" s="1"/>
      <c r="F141" s="1"/>
      <c r="K141" s="1"/>
      <c r="L141" s="1"/>
      <c r="M141" s="1"/>
    </row>
    <row r="142" spans="1:27">
      <c r="A142" s="1"/>
      <c r="F142" s="1"/>
      <c r="K142" s="1"/>
      <c r="L142" s="1"/>
      <c r="M142" s="1"/>
    </row>
    <row r="143" spans="1:27">
      <c r="A143" s="1"/>
      <c r="F143" s="1"/>
      <c r="K143" s="1"/>
      <c r="L143" s="1"/>
      <c r="M143" s="1"/>
    </row>
    <row r="144" spans="1:27">
      <c r="A144" s="1"/>
      <c r="F144" s="1"/>
      <c r="K144" s="1"/>
      <c r="L144" s="1"/>
      <c r="M144" s="1"/>
    </row>
    <row r="145" spans="1:15">
      <c r="A145" s="1"/>
      <c r="F145" s="1"/>
      <c r="K145" s="1"/>
      <c r="L145" s="1"/>
      <c r="M145" s="1"/>
    </row>
    <row r="146" spans="1:15">
      <c r="A146" s="1"/>
      <c r="F146" s="1"/>
      <c r="K146" s="1"/>
      <c r="L146" s="1"/>
      <c r="M146" s="1"/>
    </row>
    <row r="147" spans="1:15">
      <c r="A147" s="1"/>
      <c r="F147" s="1"/>
      <c r="K147" s="1"/>
      <c r="L147" s="1"/>
      <c r="M147" s="1"/>
    </row>
    <row r="148" spans="1:15">
      <c r="A148" s="1"/>
      <c r="F148" s="1"/>
      <c r="K148" s="1"/>
      <c r="L148" s="1"/>
      <c r="M148" s="1"/>
    </row>
    <row r="149" spans="1:15">
      <c r="A149" s="1"/>
      <c r="F149" s="1"/>
      <c r="K149" s="1"/>
      <c r="L149" s="1"/>
      <c r="M149" s="1"/>
    </row>
    <row r="150" spans="1:15">
      <c r="A150" s="1"/>
      <c r="F150" s="1"/>
      <c r="K150" s="1"/>
      <c r="L150" s="1"/>
      <c r="M150" s="1"/>
    </row>
    <row r="151" spans="1:15">
      <c r="A151" s="1"/>
      <c r="F151" s="1"/>
      <c r="K151" s="1"/>
      <c r="L151" s="1"/>
      <c r="M151" s="1"/>
    </row>
    <row r="152" spans="1:15">
      <c r="A152" s="1"/>
      <c r="F152" s="1"/>
      <c r="K152" s="1"/>
      <c r="L152" s="1"/>
      <c r="M152" s="1"/>
    </row>
    <row r="153" spans="1:15">
      <c r="A153" s="1"/>
      <c r="F153" s="1"/>
      <c r="K153" s="1"/>
      <c r="L153" s="1"/>
      <c r="M153" s="1"/>
    </row>
    <row r="154" spans="1:15">
      <c r="A154" s="1"/>
      <c r="F154" s="1"/>
      <c r="K154" s="1"/>
      <c r="L154" s="1"/>
      <c r="M154" s="1"/>
    </row>
    <row r="155" spans="1:15">
      <c r="A155" s="1"/>
      <c r="F155" s="1"/>
      <c r="K155" s="1"/>
      <c r="L155" s="1"/>
      <c r="M155" s="1"/>
    </row>
    <row r="156" spans="1:15">
      <c r="A156" s="1"/>
      <c r="F156" s="1"/>
      <c r="K156" s="1"/>
      <c r="L156" s="1"/>
      <c r="M156" s="1"/>
    </row>
    <row r="157" spans="1:15">
      <c r="A157" s="1"/>
      <c r="F157" s="1"/>
      <c r="K157" s="1"/>
      <c r="L157" s="1"/>
      <c r="M157" s="1"/>
      <c r="N157" s="1"/>
      <c r="O157" s="1"/>
    </row>
    <row r="158" spans="1:15">
      <c r="A158" s="1"/>
      <c r="F158" s="1"/>
      <c r="K158" s="1"/>
      <c r="L158" s="1"/>
      <c r="M158" s="1"/>
      <c r="N158" s="1"/>
      <c r="O158" s="1"/>
    </row>
    <row r="159" spans="1:15">
      <c r="A159" s="1"/>
      <c r="F159" s="1"/>
      <c r="K159" s="1"/>
      <c r="L159" s="1"/>
      <c r="M159" s="1"/>
      <c r="N159" s="1"/>
      <c r="O159" s="1"/>
    </row>
    <row r="160" spans="1:15">
      <c r="A160" s="1"/>
      <c r="F160" s="1"/>
      <c r="K160" s="1"/>
      <c r="L160" s="1"/>
      <c r="M160" s="1"/>
      <c r="N160" s="1"/>
      <c r="O160" s="1"/>
    </row>
    <row r="161" spans="1:15">
      <c r="A161" s="1"/>
      <c r="F161" s="1"/>
      <c r="K161" s="1"/>
      <c r="L161" s="1"/>
      <c r="M161" s="1"/>
      <c r="N161" s="1"/>
      <c r="O161" s="1"/>
    </row>
    <row r="162" spans="1:15">
      <c r="A162" s="1"/>
      <c r="F162" s="1"/>
      <c r="K162" s="1"/>
      <c r="L162" s="1"/>
      <c r="M162" s="1"/>
      <c r="N162" s="1"/>
      <c r="O162" s="1"/>
    </row>
    <row r="163" spans="1:15">
      <c r="A163" s="1"/>
      <c r="F163" s="1"/>
      <c r="K163" s="1"/>
      <c r="L163" s="1"/>
      <c r="M163" s="1"/>
      <c r="N163" s="1"/>
      <c r="O163" s="1"/>
    </row>
    <row r="164" spans="1:15">
      <c r="A164" s="1"/>
      <c r="F164" s="1"/>
      <c r="K164" s="1"/>
      <c r="L164" s="1"/>
      <c r="M164" s="1"/>
      <c r="N164" s="1"/>
      <c r="O164" s="1"/>
    </row>
    <row r="165" spans="1:15">
      <c r="A165" s="1"/>
      <c r="F165" s="1"/>
      <c r="K165" s="1"/>
      <c r="L165" s="1"/>
      <c r="M165" s="1"/>
      <c r="N165" s="1"/>
      <c r="O165" s="1"/>
    </row>
    <row r="166" spans="1:15">
      <c r="A166" s="1"/>
      <c r="F166" s="1"/>
      <c r="K166" s="1"/>
      <c r="L166" s="1"/>
      <c r="M166" s="1"/>
      <c r="N166" s="1"/>
      <c r="O166" s="1"/>
    </row>
    <row r="167" spans="1:15">
      <c r="A167" s="1"/>
      <c r="F167" s="1"/>
      <c r="K167" s="1"/>
      <c r="L167" s="1"/>
      <c r="M167" s="1"/>
      <c r="N167" s="1"/>
      <c r="O167" s="1"/>
    </row>
    <row r="168" spans="1:15">
      <c r="A168" s="1"/>
      <c r="F168" s="1"/>
      <c r="K168" s="1"/>
      <c r="L168" s="1"/>
      <c r="M168" s="1"/>
      <c r="N168" s="1"/>
      <c r="O168" s="1"/>
    </row>
    <row r="169" spans="1:15">
      <c r="A169" s="1"/>
      <c r="F169" s="1"/>
      <c r="K169" s="1"/>
      <c r="L169" s="1"/>
      <c r="M169" s="1"/>
      <c r="N169" s="1"/>
      <c r="O169" s="1"/>
    </row>
    <row r="170" spans="1:15">
      <c r="A170" s="1"/>
      <c r="F170" s="1"/>
      <c r="K170" s="1"/>
      <c r="L170" s="1"/>
      <c r="M170" s="1"/>
      <c r="N170" s="1"/>
      <c r="O170" s="1"/>
    </row>
    <row r="171" spans="1:15">
      <c r="A171" s="1"/>
      <c r="F171" s="1"/>
      <c r="K171" s="1"/>
      <c r="L171" s="1"/>
      <c r="M171" s="1"/>
      <c r="N171" s="1"/>
      <c r="O171" s="1"/>
    </row>
    <row r="172" spans="1:15">
      <c r="A172" s="1"/>
      <c r="F172" s="1"/>
      <c r="K172" s="1"/>
      <c r="L172" s="1"/>
      <c r="M172" s="1"/>
      <c r="N172" s="1"/>
      <c r="O172" s="1"/>
    </row>
    <row r="173" spans="1:15">
      <c r="A173" s="1"/>
      <c r="F173" s="1"/>
      <c r="K173" s="1"/>
      <c r="L173" s="1"/>
      <c r="M173" s="1"/>
      <c r="N173" s="1"/>
      <c r="O173" s="1"/>
    </row>
    <row r="174" spans="1:15">
      <c r="A174" s="1"/>
      <c r="F174" s="1"/>
      <c r="K174" s="1"/>
      <c r="L174" s="1"/>
      <c r="M174" s="1"/>
      <c r="N174" s="1"/>
      <c r="O174" s="1"/>
    </row>
    <row r="175" spans="1:15">
      <c r="A175" s="1"/>
      <c r="F175" s="1"/>
      <c r="K175" s="1"/>
      <c r="L175" s="1"/>
      <c r="M175" s="1"/>
      <c r="N175" s="1"/>
      <c r="O175" s="1"/>
    </row>
    <row r="176" spans="1:15">
      <c r="A176" s="1"/>
      <c r="F176" s="1"/>
      <c r="K176" s="1"/>
      <c r="L176" s="1"/>
      <c r="M176" s="1"/>
      <c r="N176" s="1"/>
      <c r="O176" s="1"/>
    </row>
    <row r="177" spans="1:15">
      <c r="A177" s="1"/>
      <c r="F177" s="1"/>
      <c r="K177" s="1"/>
      <c r="L177" s="1"/>
      <c r="M177" s="1"/>
      <c r="N177" s="1"/>
      <c r="O177" s="1"/>
    </row>
    <row r="178" spans="1:15">
      <c r="A178" s="1"/>
      <c r="F178" s="1"/>
      <c r="K178" s="1"/>
      <c r="L178" s="1"/>
      <c r="M178" s="1"/>
      <c r="N178" s="1"/>
      <c r="O178" s="1"/>
    </row>
    <row r="179" spans="1:15">
      <c r="A179" s="1"/>
      <c r="F179" s="1"/>
      <c r="K179" s="1"/>
      <c r="L179" s="1"/>
      <c r="M179" s="1"/>
      <c r="N179" s="1"/>
      <c r="O179" s="1"/>
    </row>
    <row r="180" spans="1:15">
      <c r="A180" s="1"/>
      <c r="F180" s="1"/>
      <c r="K180" s="1"/>
      <c r="L180" s="1"/>
      <c r="M180" s="1"/>
      <c r="N180" s="1"/>
      <c r="O180" s="1"/>
    </row>
    <row r="181" spans="1:15">
      <c r="A181" s="1"/>
      <c r="F181" s="1"/>
      <c r="K181" s="1"/>
      <c r="L181" s="1"/>
      <c r="M181" s="1"/>
      <c r="N181" s="1"/>
      <c r="O181" s="1"/>
    </row>
    <row r="182" spans="1:15">
      <c r="A182" s="1"/>
      <c r="F182" s="1"/>
      <c r="K182" s="1"/>
      <c r="L182" s="1"/>
      <c r="M182" s="1"/>
      <c r="N182" s="1"/>
      <c r="O182" s="1"/>
    </row>
    <row r="183" spans="1:15">
      <c r="A183" s="1"/>
      <c r="F183" s="1"/>
      <c r="K183" s="1"/>
      <c r="L183" s="1"/>
      <c r="M183" s="1"/>
      <c r="N183" s="1"/>
      <c r="O183" s="1"/>
    </row>
    <row r="184" spans="1:15">
      <c r="A184" s="1"/>
      <c r="F184" s="1"/>
      <c r="K184" s="1"/>
      <c r="L184" s="1"/>
      <c r="M184" s="1"/>
      <c r="N184" s="1"/>
      <c r="O184" s="1"/>
    </row>
    <row r="185" spans="1:15">
      <c r="A185" s="1"/>
      <c r="F185" s="1"/>
      <c r="K185" s="1"/>
      <c r="L185" s="1"/>
      <c r="M185" s="1"/>
      <c r="N185" s="1"/>
      <c r="O185" s="1"/>
    </row>
    <row r="186" spans="1:15">
      <c r="A186" s="1"/>
      <c r="F186" s="1"/>
      <c r="K186" s="1"/>
      <c r="L186" s="1"/>
      <c r="M186" s="1"/>
      <c r="N186" s="1"/>
      <c r="O186" s="1"/>
    </row>
    <row r="187" spans="1:15">
      <c r="A187" s="1"/>
      <c r="F187" s="1"/>
      <c r="K187" s="1"/>
      <c r="L187" s="1"/>
      <c r="M187" s="1"/>
      <c r="N187" s="1"/>
      <c r="O187" s="1"/>
    </row>
    <row r="188" spans="1:15">
      <c r="A188" s="1"/>
      <c r="F188" s="1"/>
      <c r="K188" s="1"/>
      <c r="L188" s="1"/>
      <c r="M188" s="1"/>
      <c r="N188" s="1"/>
      <c r="O188" s="1"/>
    </row>
    <row r="189" spans="1:15">
      <c r="A189" s="1"/>
      <c r="F189" s="1"/>
      <c r="K189" s="1"/>
      <c r="L189" s="1"/>
      <c r="M189" s="1"/>
      <c r="N189" s="1"/>
      <c r="O189" s="1"/>
    </row>
    <row r="190" spans="1:15">
      <c r="A190" s="1"/>
      <c r="F190" s="1"/>
      <c r="K190" s="1"/>
      <c r="L190" s="1"/>
      <c r="M190" s="1"/>
      <c r="N190" s="1"/>
      <c r="O190" s="1"/>
    </row>
    <row r="191" spans="1:15">
      <c r="A191" s="1"/>
      <c r="F191" s="1"/>
      <c r="K191" s="1"/>
      <c r="L191" s="1"/>
      <c r="M191" s="1"/>
      <c r="N191" s="1"/>
      <c r="O191" s="1"/>
    </row>
    <row r="192" spans="1:15">
      <c r="A192" s="1"/>
      <c r="F192" s="1"/>
      <c r="K192" s="1"/>
      <c r="L192" s="1"/>
      <c r="M192" s="1"/>
      <c r="N192" s="1"/>
      <c r="O192" s="1"/>
    </row>
    <row r="193" spans="1:15">
      <c r="A193" s="1"/>
      <c r="F193" s="1"/>
      <c r="K193" s="1"/>
      <c r="L193" s="1"/>
      <c r="M193" s="1"/>
      <c r="N193" s="1"/>
      <c r="O193" s="1"/>
    </row>
    <row r="194" spans="1:15">
      <c r="A194" s="1"/>
      <c r="F194" s="1"/>
      <c r="K194" s="1"/>
      <c r="L194" s="1"/>
      <c r="M194" s="1"/>
      <c r="N194" s="1"/>
      <c r="O194" s="1"/>
    </row>
    <row r="195" spans="1:15">
      <c r="A195" s="1"/>
      <c r="F195" s="1"/>
      <c r="K195" s="1"/>
      <c r="L195" s="1"/>
      <c r="M195" s="1"/>
      <c r="N195" s="1"/>
      <c r="O195" s="1"/>
    </row>
    <row r="196" spans="1:15">
      <c r="A196" s="1"/>
      <c r="F196" s="1"/>
      <c r="K196" s="1"/>
      <c r="L196" s="1"/>
      <c r="M196" s="1"/>
      <c r="N196" s="1"/>
      <c r="O196" s="1"/>
    </row>
    <row r="197" spans="1:15">
      <c r="A197" s="1"/>
      <c r="F197" s="1"/>
      <c r="K197" s="1"/>
      <c r="L197" s="1"/>
      <c r="M197" s="1"/>
      <c r="N197" s="1"/>
      <c r="O197" s="1"/>
    </row>
    <row r="198" spans="1:15">
      <c r="A198" s="1"/>
      <c r="F198" s="1"/>
      <c r="K198" s="1"/>
      <c r="L198" s="1"/>
      <c r="M198" s="1"/>
      <c r="N198" s="1"/>
      <c r="O198" s="1"/>
    </row>
    <row r="199" spans="1:15">
      <c r="A199" s="1"/>
      <c r="F199" s="1"/>
      <c r="K199" s="1"/>
      <c r="L199" s="1"/>
      <c r="M199" s="1"/>
      <c r="N199" s="1"/>
      <c r="O199" s="1"/>
    </row>
    <row r="200" spans="1:15">
      <c r="A200" s="1"/>
      <c r="F200" s="1"/>
      <c r="K200" s="1"/>
      <c r="L200" s="1"/>
      <c r="M200" s="1"/>
      <c r="N200" s="1"/>
      <c r="O200" s="1"/>
    </row>
    <row r="201" spans="1:15">
      <c r="A201" s="1"/>
      <c r="F201" s="1"/>
      <c r="K201" s="1"/>
      <c r="L201" s="1"/>
      <c r="M201" s="1"/>
      <c r="N201" s="1"/>
      <c r="O201" s="1"/>
    </row>
    <row r="202" spans="1:15">
      <c r="A202" s="1"/>
      <c r="F202" s="1"/>
      <c r="K202" s="1"/>
      <c r="L202" s="1"/>
      <c r="M202" s="1"/>
      <c r="N202" s="1"/>
      <c r="O202" s="1"/>
    </row>
    <row r="203" spans="1:15">
      <c r="A203" s="1"/>
      <c r="F203" s="1"/>
      <c r="K203" s="1"/>
      <c r="L203" s="1"/>
      <c r="M203" s="1"/>
      <c r="N203" s="1"/>
      <c r="O203" s="1"/>
    </row>
    <row r="204" spans="1:15">
      <c r="A204" s="1"/>
      <c r="F204" s="1"/>
      <c r="K204" s="1"/>
      <c r="L204" s="1"/>
      <c r="M204" s="1"/>
      <c r="N204" s="1"/>
      <c r="O204" s="1"/>
    </row>
    <row r="205" spans="1:15">
      <c r="A205" s="1"/>
      <c r="F205" s="1"/>
      <c r="K205" s="1"/>
      <c r="L205" s="1"/>
      <c r="M205" s="1"/>
      <c r="N205" s="1"/>
      <c r="O205" s="1"/>
    </row>
    <row r="206" spans="1:15">
      <c r="A206" s="1"/>
      <c r="F206" s="1"/>
      <c r="K206" s="1"/>
      <c r="L206" s="1"/>
      <c r="M206" s="1"/>
      <c r="N206" s="1"/>
      <c r="O206" s="1"/>
    </row>
    <row r="207" spans="1:15">
      <c r="A207" s="1"/>
      <c r="F207" s="1"/>
      <c r="K207" s="1"/>
      <c r="L207" s="1"/>
      <c r="M207" s="1"/>
      <c r="N207" s="1"/>
      <c r="O207" s="1"/>
    </row>
    <row r="208" spans="1:15">
      <c r="A208" s="1"/>
      <c r="F208" s="1"/>
      <c r="K208" s="1"/>
      <c r="L208" s="1"/>
      <c r="M208" s="1"/>
      <c r="N208" s="1"/>
      <c r="O208" s="1"/>
    </row>
    <row r="209" spans="1:15">
      <c r="A209" s="1"/>
      <c r="F209" s="1"/>
      <c r="K209" s="1"/>
      <c r="L209" s="1"/>
      <c r="M209" s="1"/>
      <c r="N209" s="1"/>
      <c r="O209" s="1"/>
    </row>
    <row r="210" spans="1:15">
      <c r="A210" s="1"/>
      <c r="F210" s="1"/>
      <c r="K210" s="1"/>
      <c r="L210" s="1"/>
      <c r="M210" s="1"/>
      <c r="N210" s="1"/>
      <c r="O210" s="1"/>
    </row>
  </sheetData>
  <mergeCells count="4">
    <mergeCell ref="D2:E2"/>
    <mergeCell ref="D13:E13"/>
    <mergeCell ref="D14:E14"/>
    <mergeCell ref="AA48:AB48"/>
  </mergeCells>
  <pageMargins left="0.75" right="0.75" top="1" bottom="1" header="0.5" footer="0.5"/>
  <pageSetup orientation="portrait"/>
  <ignoredErrors>
    <ignoredError sqref="D9 D7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McDonough</dc:creator>
  <cp:lastModifiedBy>Bill McDonough</cp:lastModifiedBy>
  <dcterms:created xsi:type="dcterms:W3CDTF">2013-07-10T18:52:32Z</dcterms:created>
  <dcterms:modified xsi:type="dcterms:W3CDTF">2013-07-10T19:26:27Z</dcterms:modified>
</cp:coreProperties>
</file>